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B15" lockStructure="1"/>
  <bookViews>
    <workbookView xWindow="-105" yWindow="135" windowWidth="15480" windowHeight="9675" tabRatio="675" firstSheet="1" activeTab="1"/>
  </bookViews>
  <sheets>
    <sheet name="Instructions" sheetId="8" state="hidden" r:id="rId1"/>
    <sheet name="Data Input" sheetId="1" r:id="rId2"/>
    <sheet name="Rev" sheetId="2" r:id="rId3"/>
    <sheet name="Exp" sheetId="3" r:id="rId4"/>
    <sheet name="Position" sheetId="4" r:id="rId5"/>
    <sheet name="Obligations" sheetId="6" r:id="rId6"/>
    <sheet name="F-65 Cross-walk" sheetId="5" state="hidden" r:id="rId7"/>
  </sheets>
  <definedNames>
    <definedName name="Citizens_Guide_Instructions" localSheetId="0">Instructions!$A$1:$AV$64</definedName>
    <definedName name="_xlnm.Print_Area" localSheetId="1">'Data Input'!$A$1:$L$75</definedName>
    <definedName name="_xlnm.Print_Area" localSheetId="3">Exp!$A$1:$J$41</definedName>
    <definedName name="_xlnm.Print_Area" localSheetId="5">Obligations!$A$1:$Q$39</definedName>
    <definedName name="_xlnm.Print_Area" localSheetId="4">Position!$A$1:$I$40</definedName>
    <definedName name="_xlnm.Print_Area" localSheetId="2">Rev!$A$1:$J$40</definedName>
    <definedName name="_xlnm.Print_Titles" localSheetId="1">'Data Input'!$2:$2</definedName>
  </definedNames>
  <calcPr calcId="145621"/>
</workbook>
</file>

<file path=xl/calcChain.xml><?xml version="1.0" encoding="utf-8"?>
<calcChain xmlns="http://schemas.openxmlformats.org/spreadsheetml/2006/main">
  <c r="G13" i="3" l="1"/>
  <c r="L39" i="1" l="1"/>
  <c r="H12" i="4" l="1"/>
  <c r="H11" i="4"/>
  <c r="H10" i="4"/>
  <c r="H9" i="4"/>
  <c r="H8" i="4"/>
  <c r="H6" i="4"/>
  <c r="H5" i="4"/>
  <c r="H4" i="4"/>
  <c r="G12" i="4"/>
  <c r="G11" i="4"/>
  <c r="G10" i="4"/>
  <c r="G9" i="4"/>
  <c r="G8" i="4"/>
  <c r="G6" i="4"/>
  <c r="G5" i="4"/>
  <c r="G4" i="4"/>
  <c r="H12" i="3"/>
  <c r="G12" i="3"/>
  <c r="H15" i="3"/>
  <c r="G15" i="3"/>
  <c r="H14" i="3"/>
  <c r="H13" i="3"/>
  <c r="H11" i="3"/>
  <c r="H10" i="3"/>
  <c r="H9" i="3"/>
  <c r="H8" i="3"/>
  <c r="H7" i="3"/>
  <c r="H6" i="3"/>
  <c r="H5" i="3"/>
  <c r="H4" i="3"/>
  <c r="G14" i="3"/>
  <c r="G11" i="3"/>
  <c r="G10" i="3"/>
  <c r="G9" i="3"/>
  <c r="G8" i="3"/>
  <c r="G7" i="3"/>
  <c r="G6" i="3"/>
  <c r="G5" i="3"/>
  <c r="G4" i="3"/>
  <c r="H14" i="2"/>
  <c r="H13" i="2"/>
  <c r="H12" i="2"/>
  <c r="H11" i="2"/>
  <c r="H10" i="2"/>
  <c r="H9" i="2"/>
  <c r="H8" i="2"/>
  <c r="H7" i="2"/>
  <c r="H6" i="2"/>
  <c r="H5" i="2"/>
  <c r="H4" i="2"/>
  <c r="G13" i="2"/>
  <c r="G12" i="2"/>
  <c r="G11" i="2"/>
  <c r="G10" i="2"/>
  <c r="G9" i="2"/>
  <c r="G8" i="2"/>
  <c r="G7" i="2"/>
  <c r="G6" i="2"/>
  <c r="G5" i="2"/>
  <c r="G4" i="2"/>
  <c r="J30" i="1"/>
  <c r="J29" i="1"/>
  <c r="J28" i="1"/>
  <c r="J27" i="1"/>
  <c r="J26" i="1"/>
  <c r="J25" i="1"/>
  <c r="J24" i="1"/>
  <c r="J23" i="1"/>
  <c r="J22" i="1"/>
  <c r="J21" i="1"/>
  <c r="J20" i="1"/>
  <c r="J19" i="1"/>
  <c r="J11" i="1"/>
  <c r="J10" i="1"/>
  <c r="J48" i="1"/>
  <c r="J54" i="1"/>
  <c r="K72" i="1"/>
  <c r="K68" i="1"/>
  <c r="K67" i="1"/>
  <c r="K59" i="1"/>
  <c r="K54" i="1"/>
  <c r="K48" i="1"/>
  <c r="K38" i="1"/>
  <c r="K37" i="1"/>
  <c r="K36" i="1"/>
  <c r="K35" i="1"/>
  <c r="K32" i="1"/>
  <c r="K31" i="1"/>
  <c r="K30" i="1"/>
  <c r="K29" i="1"/>
  <c r="K28" i="1"/>
  <c r="K27" i="1"/>
  <c r="K26" i="1"/>
  <c r="K25" i="1"/>
  <c r="K24" i="1"/>
  <c r="K23" i="1"/>
  <c r="K22" i="1"/>
  <c r="K21" i="1"/>
  <c r="K20" i="1"/>
  <c r="K19" i="1"/>
  <c r="K17" i="1"/>
  <c r="K16" i="1"/>
  <c r="K15" i="1"/>
  <c r="K14" i="1"/>
  <c r="K13" i="1"/>
  <c r="K12" i="1"/>
  <c r="K11" i="1"/>
  <c r="K10" i="1"/>
  <c r="K9" i="1"/>
  <c r="K8" i="1"/>
  <c r="K7" i="1"/>
  <c r="L68" i="1"/>
  <c r="L30" i="1"/>
  <c r="L29" i="1"/>
  <c r="L27" i="1"/>
  <c r="L26" i="1"/>
  <c r="L25" i="1"/>
  <c r="L24" i="1"/>
  <c r="L23" i="1"/>
  <c r="L22" i="1"/>
  <c r="L21" i="1"/>
  <c r="L20" i="1"/>
  <c r="L19" i="1"/>
  <c r="L15" i="1"/>
  <c r="L14" i="1"/>
  <c r="L13" i="1"/>
  <c r="L12" i="1"/>
  <c r="L11" i="1"/>
  <c r="L10" i="1"/>
  <c r="L9" i="1"/>
  <c r="L8" i="1"/>
  <c r="L7" i="1"/>
  <c r="J71" i="1"/>
  <c r="K71" i="1"/>
  <c r="J70" i="1"/>
  <c r="K70" i="1"/>
  <c r="J69" i="1"/>
  <c r="K69" i="1"/>
  <c r="J68" i="1"/>
  <c r="J38" i="1"/>
  <c r="J37" i="1"/>
  <c r="J36" i="1"/>
  <c r="J35" i="1"/>
  <c r="J13" i="1"/>
  <c r="J12" i="1"/>
  <c r="J9" i="1"/>
  <c r="J8" i="1"/>
  <c r="J7" i="1"/>
  <c r="I28" i="1"/>
  <c r="L28" i="1" s="1"/>
  <c r="I16" i="1"/>
  <c r="L16" i="1" s="1"/>
  <c r="H86" i="1" l="1"/>
  <c r="H13" i="4" l="1"/>
  <c r="H54" i="1"/>
  <c r="H67" i="1" l="1"/>
  <c r="H60" i="1"/>
  <c r="H58" i="1"/>
  <c r="H57" i="1"/>
  <c r="H55" i="1"/>
  <c r="H49" i="1"/>
  <c r="H48" i="1"/>
  <c r="H59" i="1" l="1"/>
  <c r="H72" i="1"/>
  <c r="H14" i="1"/>
  <c r="H16" i="1"/>
  <c r="H40" i="1" l="1"/>
  <c r="K40" i="1" s="1"/>
  <c r="H17" i="1"/>
  <c r="H31" i="1" l="1"/>
  <c r="H88" i="1" l="1"/>
  <c r="H32" i="1"/>
  <c r="D15" i="1"/>
  <c r="E15" i="1"/>
  <c r="F15" i="1"/>
  <c r="G30" i="1" l="1"/>
  <c r="G29" i="1"/>
  <c r="G16" i="1"/>
  <c r="J16" i="1" s="1"/>
  <c r="G14" i="1"/>
  <c r="J14" i="1" s="1"/>
  <c r="G15" i="1"/>
  <c r="J15" i="1" s="1"/>
  <c r="F38" i="1"/>
  <c r="F51" i="1" l="1"/>
  <c r="L71" i="1" l="1"/>
  <c r="L70" i="1"/>
  <c r="L69" i="1"/>
  <c r="G28" i="1"/>
  <c r="G86" i="1"/>
  <c r="G85" i="1"/>
  <c r="G67" i="1"/>
  <c r="J67" i="1" s="1"/>
  <c r="G58" i="1"/>
  <c r="G57" i="1"/>
  <c r="G60" i="1" s="1"/>
  <c r="G55" i="1"/>
  <c r="G54" i="1"/>
  <c r="G49" i="1"/>
  <c r="G48" i="1"/>
  <c r="G39" i="1"/>
  <c r="G27" i="1"/>
  <c r="G72" i="1" l="1"/>
  <c r="J72" i="1" s="1"/>
  <c r="G40" i="1"/>
  <c r="J40" i="1" s="1"/>
  <c r="H16" i="3"/>
  <c r="G17" i="1"/>
  <c r="J17" i="1" s="1"/>
  <c r="G59" i="1"/>
  <c r="J59" i="1" s="1"/>
  <c r="G31" i="1"/>
  <c r="J31" i="1" s="1"/>
  <c r="G88" i="1" l="1"/>
  <c r="G32" i="1"/>
  <c r="J32" i="1" s="1"/>
  <c r="C38" i="1" l="1"/>
  <c r="C37" i="1"/>
  <c r="C36" i="1"/>
  <c r="C35" i="1"/>
  <c r="D38" i="1"/>
  <c r="D37" i="1"/>
  <c r="D36" i="1"/>
  <c r="D35" i="1"/>
  <c r="L38" i="1" l="1"/>
  <c r="L37" i="1"/>
  <c r="L36" i="1"/>
  <c r="L35" i="1"/>
  <c r="E38" i="1"/>
  <c r="E36" i="1"/>
  <c r="E37" i="1"/>
  <c r="E35" i="1"/>
  <c r="F39" i="1" l="1"/>
  <c r="J39" i="1" s="1"/>
  <c r="E39" i="1"/>
  <c r="K39" i="1" s="1"/>
  <c r="D39" i="1"/>
  <c r="D40" i="1" s="1"/>
  <c r="C39" i="1"/>
  <c r="F27" i="1"/>
  <c r="E27" i="1"/>
  <c r="D27" i="1"/>
  <c r="D31" i="1" s="1"/>
  <c r="I86" i="1"/>
  <c r="E16" i="1"/>
  <c r="F16" i="1"/>
  <c r="C86" i="1"/>
  <c r="C15" i="1"/>
  <c r="C16" i="1"/>
  <c r="F54" i="1"/>
  <c r="D54" i="1"/>
  <c r="I54" i="1"/>
  <c r="L54" i="1" s="1"/>
  <c r="C54" i="1"/>
  <c r="E54" i="1"/>
  <c r="A38" i="6"/>
  <c r="A40" i="4"/>
  <c r="A41" i="3"/>
  <c r="A38" i="2"/>
  <c r="A1" i="6"/>
  <c r="A1" i="4"/>
  <c r="A1" i="3"/>
  <c r="A1" i="2"/>
  <c r="B88" i="1"/>
  <c r="B86" i="1"/>
  <c r="C58" i="1"/>
  <c r="C48" i="1"/>
  <c r="C49" i="1"/>
  <c r="D49" i="1"/>
  <c r="D58" i="1"/>
  <c r="D48" i="1"/>
  <c r="C55" i="1"/>
  <c r="C57" i="1"/>
  <c r="I49" i="1"/>
  <c r="I58" i="1"/>
  <c r="I48" i="1"/>
  <c r="L48" i="1" s="1"/>
  <c r="D55" i="1"/>
  <c r="D57" i="1"/>
  <c r="E49" i="1"/>
  <c r="E58" i="1"/>
  <c r="E48" i="1"/>
  <c r="I55" i="1"/>
  <c r="I57" i="1"/>
  <c r="I60" i="1" s="1"/>
  <c r="F48" i="1"/>
  <c r="F58" i="1"/>
  <c r="F49" i="1"/>
  <c r="E55" i="1"/>
  <c r="E57" i="1"/>
  <c r="E59" i="1" s="1"/>
  <c r="F55" i="1"/>
  <c r="F57" i="1"/>
  <c r="F60" i="1" s="1"/>
  <c r="E67" i="1"/>
  <c r="E72" i="1" s="1"/>
  <c r="C67" i="1"/>
  <c r="C72" i="1" s="1"/>
  <c r="I11" i="3"/>
  <c r="I13" i="3"/>
  <c r="D67" i="1"/>
  <c r="D72" i="1" s="1"/>
  <c r="I67" i="1"/>
  <c r="D88" i="1"/>
  <c r="F67" i="1"/>
  <c r="D86" i="1"/>
  <c r="I15" i="3"/>
  <c r="C31" i="1"/>
  <c r="C88" i="1" s="1"/>
  <c r="I12" i="3"/>
  <c r="I5" i="3"/>
  <c r="I8" i="2"/>
  <c r="E86" i="1"/>
  <c r="F86" i="1"/>
  <c r="I10" i="2"/>
  <c r="H1" i="5"/>
  <c r="F85" i="1"/>
  <c r="E17" i="1"/>
  <c r="E85" i="1"/>
  <c r="G1" i="5"/>
  <c r="I85" i="1"/>
  <c r="F1" i="5"/>
  <c r="E1" i="5"/>
  <c r="D85" i="1"/>
  <c r="C85" i="1"/>
  <c r="D1" i="5"/>
  <c r="I72" i="1" l="1"/>
  <c r="L72" i="1" s="1"/>
  <c r="L67" i="1"/>
  <c r="F72" i="1"/>
  <c r="I59" i="1"/>
  <c r="L59" i="1" s="1"/>
  <c r="I11" i="2"/>
  <c r="D59" i="1"/>
  <c r="E31" i="1"/>
  <c r="E88" i="1" s="1"/>
  <c r="I4" i="2"/>
  <c r="F59" i="1"/>
  <c r="D17" i="1"/>
  <c r="D32" i="1" s="1"/>
  <c r="I5" i="2"/>
  <c r="I8" i="3"/>
  <c r="I9" i="3"/>
  <c r="C60" i="1"/>
  <c r="I4" i="3"/>
  <c r="D60" i="1"/>
  <c r="F31" i="1"/>
  <c r="F88" i="1"/>
  <c r="E60" i="1"/>
  <c r="I10" i="3"/>
  <c r="I17" i="1"/>
  <c r="L17" i="1" s="1"/>
  <c r="C17" i="1"/>
  <c r="C32" i="1" s="1"/>
  <c r="F17" i="1"/>
  <c r="I31" i="1"/>
  <c r="I40" i="1"/>
  <c r="L40" i="1" s="1"/>
  <c r="F40" i="1"/>
  <c r="C59" i="1"/>
  <c r="I6" i="3"/>
  <c r="I9" i="2"/>
  <c r="I7" i="2"/>
  <c r="I6" i="2"/>
  <c r="I8" i="4"/>
  <c r="I10" i="4"/>
  <c r="I11" i="4"/>
  <c r="E40" i="1"/>
  <c r="I9" i="4"/>
  <c r="C40" i="1"/>
  <c r="I88" i="1" l="1"/>
  <c r="L31" i="1"/>
  <c r="I5" i="4"/>
  <c r="E32" i="1"/>
  <c r="G14" i="2"/>
  <c r="I32" i="1"/>
  <c r="L32" i="1" s="1"/>
  <c r="I4" i="4"/>
  <c r="I7" i="3"/>
  <c r="G16" i="3"/>
  <c r="I16" i="3" s="1"/>
  <c r="F32" i="1"/>
  <c r="G13" i="4"/>
  <c r="I13" i="4" s="1"/>
  <c r="I14" i="2" l="1"/>
  <c r="I6" i="4" l="1"/>
</calcChain>
</file>

<file path=xl/comments1.xml><?xml version="1.0" encoding="utf-8"?>
<comments xmlns="http://schemas.openxmlformats.org/spreadsheetml/2006/main">
  <authors>
    <author>joe.heffernan</author>
  </authors>
  <commentList>
    <comment ref="A3" authorId="0">
      <text>
        <r>
          <rPr>
            <sz val="9"/>
            <color indexed="81"/>
            <rFont val="Tahoma"/>
            <family val="2"/>
          </rPr>
          <t xml:space="preserve">Instructions: 
Input all data on this page. The following pages will then provide the graphs and charts which comprise the Transparency tool (citizen friendly guide). 
Before publishing to the web site, we recommend "hiding" this tab, the "Instructions" tab, and the "F-65 crosswalk" tab, so that the document will be more user-friendly. (To do that, right-click on the tab and select "Hide." 
</t>
        </r>
      </text>
    </comment>
  </commentList>
</comments>
</file>

<file path=xl/sharedStrings.xml><?xml version="1.0" encoding="utf-8"?>
<sst xmlns="http://schemas.openxmlformats.org/spreadsheetml/2006/main" count="414" uniqueCount="243">
  <si>
    <t>Expenditures</t>
  </si>
  <si>
    <t>Stmt. Of Rev &amp; Exp - All governmental funds</t>
  </si>
  <si>
    <t>Revenue</t>
  </si>
  <si>
    <t>Property taxes</t>
  </si>
  <si>
    <t>Taxes</t>
  </si>
  <si>
    <t>Charges for services</t>
  </si>
  <si>
    <t>State</t>
  </si>
  <si>
    <t>Federal</t>
  </si>
  <si>
    <t>Licenses &amp; fees</t>
  </si>
  <si>
    <t>Interest &amp; rent</t>
  </si>
  <si>
    <t>Other</t>
  </si>
  <si>
    <t>total revenue</t>
  </si>
  <si>
    <t>Police &amp; fire</t>
  </si>
  <si>
    <t>Other public safety</t>
  </si>
  <si>
    <t>Roads &amp; bridges</t>
  </si>
  <si>
    <t>Public transportation</t>
  </si>
  <si>
    <t xml:space="preserve">Roads </t>
  </si>
  <si>
    <t>Health &amp; welfare</t>
  </si>
  <si>
    <t>Community &amp; economic development</t>
  </si>
  <si>
    <t>Parks &amp; recreation</t>
  </si>
  <si>
    <t>Other public works</t>
  </si>
  <si>
    <t>Capital outlay</t>
  </si>
  <si>
    <t>Debt service</t>
  </si>
  <si>
    <t>Unallocated fringes &amp; insurance</t>
  </si>
  <si>
    <t>Interfund transfers (net)</t>
  </si>
  <si>
    <t>total expenditures</t>
  </si>
  <si>
    <t>Surplus (shortfall)</t>
  </si>
  <si>
    <t>General government</t>
  </si>
  <si>
    <t>Total expenditures</t>
  </si>
  <si>
    <t>Extraordinary/ Special items</t>
  </si>
  <si>
    <t>Interfund transfers out</t>
  </si>
  <si>
    <t>Fringe benefits not directly allocated to departments</t>
  </si>
  <si>
    <t>Recreation &amp; culture</t>
  </si>
  <si>
    <t>Other cultural activities</t>
  </si>
  <si>
    <t>Library</t>
  </si>
  <si>
    <t>Oher community development</t>
  </si>
  <si>
    <t>Economic development</t>
  </si>
  <si>
    <t>Planning &amp; zoning</t>
  </si>
  <si>
    <t>Public housing</t>
  </si>
  <si>
    <t>Other health &amp; welfare</t>
  </si>
  <si>
    <t>Veterans' programs</t>
  </si>
  <si>
    <t>Area agency on aging</t>
  </si>
  <si>
    <t>Human services</t>
  </si>
  <si>
    <t>Child care</t>
  </si>
  <si>
    <t>Ambulance</t>
  </si>
  <si>
    <t>Mental health</t>
  </si>
  <si>
    <t>Medical examiner</t>
  </si>
  <si>
    <t>Hospital</t>
  </si>
  <si>
    <t>Alcoholism &amp; substance abuse</t>
  </si>
  <si>
    <t>Health dept.</t>
  </si>
  <si>
    <t>Water or sewer</t>
  </si>
  <si>
    <t>Airports</t>
  </si>
  <si>
    <t>Electricity</t>
  </si>
  <si>
    <t>Trash disposal &amp; landfilling</t>
  </si>
  <si>
    <t>Building regulations</t>
  </si>
  <si>
    <t>Jail</t>
  </si>
  <si>
    <t>Dispatch (if separate)</t>
  </si>
  <si>
    <t>Combined public safety</t>
  </si>
  <si>
    <t>Fire</t>
  </si>
  <si>
    <t>Police</t>
  </si>
  <si>
    <t>Judicial</t>
  </si>
  <si>
    <t>All other gen gov.</t>
  </si>
  <si>
    <t>Building &amp; grounds</t>
  </si>
  <si>
    <t>Finance</t>
  </si>
  <si>
    <t>Elections</t>
  </si>
  <si>
    <t>Clerk</t>
  </si>
  <si>
    <t>Assessing</t>
  </si>
  <si>
    <t>Treasurer</t>
  </si>
  <si>
    <t>Chief executive</t>
  </si>
  <si>
    <t>Legislative</t>
  </si>
  <si>
    <t>EXPENDITURES</t>
  </si>
  <si>
    <t>Total revenue</t>
  </si>
  <si>
    <t>Interfund transfers In</t>
  </si>
  <si>
    <t>Debt issuance</t>
  </si>
  <si>
    <t>Other  refunds &amp; rebates</t>
  </si>
  <si>
    <t>Ambulance services</t>
  </si>
  <si>
    <t>Contributions</t>
  </si>
  <si>
    <t>Sale of fixed assets</t>
  </si>
  <si>
    <t>Special assessments</t>
  </si>
  <si>
    <t>Misc. other revenue</t>
  </si>
  <si>
    <t>Rents &amp; royalties</t>
  </si>
  <si>
    <t>Interest &amp; dividends</t>
  </si>
  <si>
    <t>Fines, penalties &amp; forfeits</t>
  </si>
  <si>
    <t>All other fees</t>
  </si>
  <si>
    <t>Parking fees</t>
  </si>
  <si>
    <t>Parks and recreation fees</t>
  </si>
  <si>
    <t>Other charges for services</t>
  </si>
  <si>
    <t>Police fees</t>
  </si>
  <si>
    <t>Fire run charges</t>
  </si>
  <si>
    <t>All other statutory fees</t>
  </si>
  <si>
    <t>Register of Deeds fees</t>
  </si>
  <si>
    <t>Election charges</t>
  </si>
  <si>
    <t>Clerk's office charges</t>
  </si>
  <si>
    <t>Statutory court fees &amp; charges</t>
  </si>
  <si>
    <t>Court-ordered fees and charges</t>
  </si>
  <si>
    <t>Local donations - other</t>
  </si>
  <si>
    <t>Local donations - transit</t>
  </si>
  <si>
    <t xml:space="preserve">Local donations - Gas, water, electric </t>
  </si>
  <si>
    <t>Local donations - housing &amp; community development</t>
  </si>
  <si>
    <t>Local donations - culture &amp; recreation</t>
  </si>
  <si>
    <t>Local donations - welfare</t>
  </si>
  <si>
    <t>Local donations - health and/or hospitals</t>
  </si>
  <si>
    <t>Local donations - sanitation</t>
  </si>
  <si>
    <t>Local donations - streets &amp; highways</t>
  </si>
  <si>
    <t>Local donations - public safety</t>
  </si>
  <si>
    <t>Local donations - general government</t>
  </si>
  <si>
    <t>State aid - other</t>
  </si>
  <si>
    <t>State aid - transit</t>
  </si>
  <si>
    <t>State aid - electric</t>
  </si>
  <si>
    <t>State aid - water</t>
  </si>
  <si>
    <t>State aid - housing &amp; community development</t>
  </si>
  <si>
    <t>State aid - culture &amp; recreation</t>
  </si>
  <si>
    <t>State aid - welfare</t>
  </si>
  <si>
    <t>State aid - health and/or hospitals</t>
  </si>
  <si>
    <t>State aid - sanitation</t>
  </si>
  <si>
    <t>State aid - streets &amp; bridges</t>
  </si>
  <si>
    <t>State pass-thru of act 51(Streets)</t>
  </si>
  <si>
    <t>State aid - public safety</t>
  </si>
  <si>
    <t>State swamp and land taxes</t>
  </si>
  <si>
    <t>State payment in lieu of taxes</t>
  </si>
  <si>
    <t>State aid - general government</t>
  </si>
  <si>
    <t>State revenue sharing</t>
  </si>
  <si>
    <t>Federal govt. grants - other</t>
  </si>
  <si>
    <t>Federal govt. grants - transit</t>
  </si>
  <si>
    <t>Federal govt. grants - electric</t>
  </si>
  <si>
    <t>Federal govt. grants - water</t>
  </si>
  <si>
    <t>Federal govt. grants - housing &amp; community development</t>
  </si>
  <si>
    <t>Federal govt. grants - culture &amp; recreation</t>
  </si>
  <si>
    <t>Federal govt. grants - welfare</t>
  </si>
  <si>
    <t>Federal govt. grants - health and/or hospitals</t>
  </si>
  <si>
    <t>Federal govt. grants - sanitation</t>
  </si>
  <si>
    <t>Federal govt. grants - streets &amp; highways</t>
  </si>
  <si>
    <t>Federal govt. grants - public safety</t>
  </si>
  <si>
    <t>Federal govt. grants - general government</t>
  </si>
  <si>
    <t>Non-business licenses &amp; permits</t>
  </si>
  <si>
    <t>Business licenses &amp; permits</t>
  </si>
  <si>
    <t>Income tax</t>
  </si>
  <si>
    <t>Industrial facilities tax</t>
  </si>
  <si>
    <t>Hotel/ motel tax</t>
  </si>
  <si>
    <t>Trailer taxes</t>
  </si>
  <si>
    <t>Commercial facilities tax</t>
  </si>
  <si>
    <t>Tax reverted property</t>
  </si>
  <si>
    <t>REVENUE</t>
  </si>
  <si>
    <t>All Governmental Funds (col. A &amp; b)</t>
  </si>
  <si>
    <t>Description</t>
  </si>
  <si>
    <t>F-65 line</t>
  </si>
  <si>
    <t>% change</t>
  </si>
  <si>
    <t>REVENUES</t>
  </si>
  <si>
    <t>Financial position - All governmental funds</t>
  </si>
  <si>
    <t>Total fund balance</t>
  </si>
  <si>
    <t>Fund balance, by component:</t>
  </si>
  <si>
    <t>total fund balance</t>
  </si>
  <si>
    <t>Liabilities not counted on a modified-accrual basis:</t>
  </si>
  <si>
    <t>Assets</t>
  </si>
  <si>
    <t>Percent funded</t>
  </si>
  <si>
    <t>Landfill closure &amp; postclosure care</t>
  </si>
  <si>
    <t>Employee compensated absences</t>
  </si>
  <si>
    <t>Uninsured losses</t>
  </si>
  <si>
    <t>Other claims &amp; contingencies</t>
  </si>
  <si>
    <t>Debt:</t>
  </si>
  <si>
    <t>Unfunded</t>
  </si>
  <si>
    <t>Structured debt</t>
  </si>
  <si>
    <t>OTHER LONG TERM OBLIGATIONS</t>
  </si>
  <si>
    <t>Per capita information</t>
  </si>
  <si>
    <t>Population information</t>
  </si>
  <si>
    <t>Pensions</t>
  </si>
  <si>
    <t>OPEB</t>
  </si>
  <si>
    <t>Sum of all pension &amp; OPEB plans</t>
  </si>
  <si>
    <t>Aggregation</t>
  </si>
  <si>
    <t>Revenue:</t>
  </si>
  <si>
    <t>Expendtiures:</t>
  </si>
  <si>
    <t>Graph data, pulled from above data:</t>
  </si>
  <si>
    <t>Unfunded (Overfunded)</t>
  </si>
  <si>
    <t>Capital leases</t>
  </si>
  <si>
    <t>Other contractual debt</t>
  </si>
  <si>
    <t>1. Where our money comes from (all governmental funds)</t>
  </si>
  <si>
    <t xml:space="preserve">2. Compared to the prior year </t>
  </si>
  <si>
    <t>3. Revenue sources per capita - compared to the prior year</t>
  </si>
  <si>
    <t xml:space="preserve">4. Historical trends of individual sources </t>
  </si>
  <si>
    <t>1. Where we spend our money (all governmental funds)</t>
  </si>
  <si>
    <t>3. Spending per capita - compared to the prior year</t>
  </si>
  <si>
    <t>4. Historical trends of individual departments:</t>
  </si>
  <si>
    <t>1. How have we managed our governmental fund resources (fund balance)?</t>
  </si>
  <si>
    <t>3. Fund balance per capita - compared to the prior year</t>
  </si>
  <si>
    <t xml:space="preserve">4. Historical trends of individual components </t>
  </si>
  <si>
    <t>1. Pension funding status</t>
  </si>
  <si>
    <t>2. Retiree Health care funding status</t>
  </si>
  <si>
    <t>3. Percent funded - compared to the prior year</t>
  </si>
  <si>
    <t>4. Long Term Debt obligations:</t>
  </si>
  <si>
    <t>5. Debt &amp; other long term obligations per capita - compared to the prior year</t>
  </si>
  <si>
    <t xml:space="preserve">FINANCIAL POSITION </t>
  </si>
  <si>
    <t>Date Input Page</t>
  </si>
  <si>
    <t xml:space="preserve">DPW </t>
  </si>
  <si>
    <t>FUND BALANCE</t>
  </si>
  <si>
    <t>Total equity</t>
  </si>
  <si>
    <t>Actuarial Liability</t>
  </si>
  <si>
    <t>Contact information:</t>
  </si>
  <si>
    <t>Licenses &amp; permits</t>
  </si>
  <si>
    <t>Fines &amp; forfeitures</t>
  </si>
  <si>
    <t>Other revenue</t>
  </si>
  <si>
    <t>Sale of debt or assets</t>
  </si>
  <si>
    <t>Net interfund transfers</t>
  </si>
  <si>
    <t>Net Interfund transfers</t>
  </si>
  <si>
    <t>Bonds &amp; contracts payable</t>
  </si>
  <si>
    <t>Total long term debt (excl. pension &amp; RHC)</t>
  </si>
  <si>
    <t>Date of actuarial valuation:</t>
  </si>
  <si>
    <t>On the first two tabs of the Citizens' Guide (revenue and expenditures), table number 4 has been built as an interactive chart.  When this is put on your website, the user can choose any revenue (expenditure) from the drop-down list and see the historical trend for that particular revenue (expenditure).</t>
  </si>
  <si>
    <t xml:space="preserve">        »  Many local units only have every other year (or every third year) information related to the actuarial accrued liability (AAL) for retiree health care plans.  For those communities, we recommend extrapolating the information between valuations so that a fair picture can still be obtained.  For example:  if the 2007 AAL was $5 million and the 2010 AAL was $8 million, you could extrapolate to $6 million for 2008 and $7 million for 2009. </t>
  </si>
  <si>
    <t xml:space="preserve">        »  This information should be in the footnote disclosures of your annual financial statements; it is also available in your actuarial valuations.</t>
  </si>
  <si>
    <r>
      <t xml:space="preserve">         » This should include the General Fund </t>
    </r>
    <r>
      <rPr>
        <u/>
        <sz val="11"/>
        <color indexed="8"/>
        <rFont val="Arial"/>
        <family val="2"/>
      </rPr>
      <t>plus</t>
    </r>
    <r>
      <rPr>
        <sz val="11"/>
        <color indexed="8"/>
        <rFont val="Arial"/>
        <family val="2"/>
      </rPr>
      <t xml:space="preserve"> all special revenue, debt service, capital project, and permanent funds (if you are using the F-65, this is the sum of columns (a) and (b).</t>
    </r>
  </si>
  <si>
    <r>
      <t xml:space="preserve">         »  This should include the General Fund </t>
    </r>
    <r>
      <rPr>
        <u/>
        <sz val="11"/>
        <color indexed="8"/>
        <rFont val="Arial"/>
        <family val="2"/>
      </rPr>
      <t>plus</t>
    </r>
    <r>
      <rPr>
        <sz val="11"/>
        <color indexed="8"/>
        <rFont val="Arial"/>
        <family val="2"/>
      </rPr>
      <t xml:space="preserve"> all special revenue, debt service, capital project, and permanent funds (if you are using the F-65, this is the sum of columns (a) and (b).</t>
    </r>
  </si>
  <si>
    <t>To enter information in the data input tab, you will need to have copies of your financial statements, trial balances, or F-65 forms.  To use the spreadsheet:</t>
  </si>
  <si>
    <r>
      <t xml:space="preserve">     </t>
    </r>
    <r>
      <rPr>
        <sz val="11"/>
        <color indexed="8"/>
        <rFont val="Arial"/>
        <family val="2"/>
      </rPr>
      <t>●</t>
    </r>
    <r>
      <rPr>
        <sz val="11"/>
        <color indexed="8"/>
        <rFont val="Arial"/>
        <family val="2"/>
      </rPr>
      <t xml:space="preserve">  Other long-term obligations</t>
    </r>
  </si>
  <si>
    <r>
      <t xml:space="preserve">     </t>
    </r>
    <r>
      <rPr>
        <sz val="11"/>
        <color indexed="8"/>
        <rFont val="Arial"/>
        <family val="2"/>
      </rPr>
      <t>●</t>
    </r>
    <r>
      <rPr>
        <sz val="11"/>
        <color indexed="8"/>
        <rFont val="Arial"/>
        <family val="2"/>
      </rPr>
      <t xml:space="preserve">  Financial Position     </t>
    </r>
  </si>
  <si>
    <r>
      <t xml:space="preserve">     </t>
    </r>
    <r>
      <rPr>
        <sz val="11"/>
        <color indexed="8"/>
        <rFont val="Arial"/>
        <family val="2"/>
      </rPr>
      <t>●</t>
    </r>
    <r>
      <rPr>
        <sz val="11"/>
        <color indexed="8"/>
        <rFont val="Arial"/>
        <family val="2"/>
      </rPr>
      <t xml:space="preserve">  Expenditures </t>
    </r>
  </si>
  <si>
    <r>
      <t xml:space="preserve">     </t>
    </r>
    <r>
      <rPr>
        <sz val="11"/>
        <color indexed="8"/>
        <rFont val="Arial"/>
        <family val="2"/>
      </rPr>
      <t>●</t>
    </r>
    <r>
      <rPr>
        <sz val="11"/>
        <color indexed="8"/>
        <rFont val="Arial"/>
        <family val="2"/>
      </rPr>
      <t xml:space="preserve">  Revenues</t>
    </r>
  </si>
  <si>
    <t>The spreadsheet is organized by tabs.  The first tab to the right of the Instruction tab is titled "Data Input" and is the only tab where you should have to enter data or make modifications.  The next four tabs contain the Citizens' Guide organized as follows:</t>
  </si>
  <si>
    <t>INSTRUCTIONS FOR THE CITIZEN'S GUIDE SPREADSHEET</t>
  </si>
  <si>
    <t>from Federal Govt.</t>
  </si>
  <si>
    <t>from State Govt.</t>
  </si>
  <si>
    <t>Nonspendable</t>
  </si>
  <si>
    <t>Restricted</t>
  </si>
  <si>
    <t>Committed</t>
  </si>
  <si>
    <t>Assigned</t>
  </si>
  <si>
    <t>Unassigned</t>
  </si>
  <si>
    <t>(click for instructions)</t>
  </si>
  <si>
    <r>
      <t xml:space="preserve">     </t>
    </r>
    <r>
      <rPr>
        <sz val="11"/>
        <color indexed="8"/>
        <rFont val="Arial"/>
        <family val="2"/>
      </rPr>
      <t>●</t>
    </r>
    <r>
      <rPr>
        <sz val="11"/>
        <color indexed="8"/>
        <rFont val="Arial"/>
        <family val="2"/>
      </rPr>
      <t xml:space="preserve">  Rows 7 through 29 present the revenues and expenditures from </t>
    </r>
    <r>
      <rPr>
        <u/>
        <sz val="11"/>
        <color indexed="8"/>
        <rFont val="Arial"/>
        <family val="2"/>
      </rPr>
      <t>all governmental funds.</t>
    </r>
  </si>
  <si>
    <t xml:space="preserve">         »  If you have any revenue or expenditure categories that are not being used by your local unit, please "hide" those rows on the data input sheet.  This will remove them from the graphs so that the graphical presentation will be easier for the citizen to understand.  This will be very common; for instance, row 30-extraordinary/special items, is quite uncommon to use. </t>
  </si>
  <si>
    <r>
      <t xml:space="preserve">     </t>
    </r>
    <r>
      <rPr>
        <sz val="11"/>
        <color indexed="8"/>
        <rFont val="Arial"/>
        <family val="2"/>
      </rPr>
      <t>●</t>
    </r>
    <r>
      <rPr>
        <sz val="11"/>
        <color indexed="8"/>
        <rFont val="Arial"/>
        <family val="2"/>
      </rPr>
      <t xml:space="preserve">  Rows 35 through 39 present the fund balance as of the balance sheet date;</t>
    </r>
  </si>
  <si>
    <r>
      <t xml:space="preserve">     </t>
    </r>
    <r>
      <rPr>
        <sz val="11"/>
        <color indexed="8"/>
        <rFont val="Arial"/>
        <family val="2"/>
      </rPr>
      <t>●</t>
    </r>
    <r>
      <rPr>
        <sz val="11"/>
        <color indexed="8"/>
        <rFont val="Arial"/>
        <family val="2"/>
      </rPr>
      <t xml:space="preserve">  Rows 45 through 60 presents the funded status of all "defined benefit" employee benefit plans (pension plans, retiree health care, or any other OPEB plans.)</t>
    </r>
  </si>
  <si>
    <r>
      <t xml:space="preserve">     </t>
    </r>
    <r>
      <rPr>
        <sz val="11"/>
        <color indexed="8"/>
        <rFont val="Arial"/>
        <family val="2"/>
      </rPr>
      <t>●</t>
    </r>
    <r>
      <rPr>
        <sz val="11"/>
        <color indexed="8"/>
        <rFont val="Arial"/>
        <family val="2"/>
      </rPr>
      <t xml:space="preserve">  Rows 64 through 72 present the debt information from the "long term debt account group."  In other words, this represents all </t>
    </r>
    <r>
      <rPr>
        <u/>
        <sz val="11"/>
        <color indexed="8"/>
        <rFont val="Arial"/>
        <family val="2"/>
      </rPr>
      <t>governmental</t>
    </r>
    <r>
      <rPr>
        <sz val="11"/>
        <color indexed="8"/>
        <rFont val="Arial"/>
        <family val="2"/>
      </rPr>
      <t xml:space="preserve"> liabilities not already reported in the funds themselves.  This information generally can be found in the footnote disclosures of your financial statements.</t>
    </r>
  </si>
  <si>
    <r>
      <t xml:space="preserve">    </t>
    </r>
    <r>
      <rPr>
        <sz val="11"/>
        <color indexed="8"/>
        <rFont val="Arial"/>
        <family val="2"/>
      </rPr>
      <t>●</t>
    </r>
    <r>
      <rPr>
        <sz val="11"/>
        <color indexed="8"/>
        <rFont val="Arial"/>
        <family val="2"/>
      </rPr>
      <t xml:space="preserve">  Row 74 presents population information.  This is presented so that we can compute measures on a per-capita basis, and will make it easier when you want to do comparisons with other local units in the future.  For 2010, the population count should agree with the U.S. census figures.  For all other years, estimates of population are generally available through your regional council of governments.</t>
    </r>
  </si>
  <si>
    <r>
      <t xml:space="preserve">     </t>
    </r>
    <r>
      <rPr>
        <sz val="11"/>
        <color indexed="8"/>
        <rFont val="Arial"/>
        <family val="2"/>
      </rPr>
      <t>●</t>
    </r>
    <r>
      <rPr>
        <sz val="11"/>
        <color indexed="8"/>
        <rFont val="Arial"/>
        <family val="2"/>
      </rPr>
      <t xml:space="preserve">  Rows 84-88 are grayed out and should be ignored.  This section is necessary in order for the interactive revenue and expenditure charts to operate properly.</t>
    </r>
  </si>
  <si>
    <t xml:space="preserve">         »  If you have any fund balance categories that are not being used by your local unit (i.e., you have no commitments or you have no assignments etc), please "hide" those rows on the data input sheet.  This will remove them from the graphs.  The law does not require you to restate fund balances for years prior to the implementation of GASB 54.  It is optional but encouraged.  Rows 104-137 provide a matrix to aid you in restatement if you so choose.</t>
  </si>
  <si>
    <t>There is a new tab, debt service, to comply with the most recent law.  This tab is an example of what is required but you have flexibility to use documents that you already have as long as the minimum requirements are met.</t>
  </si>
  <si>
    <t>Unassigned/Unrestricted</t>
  </si>
  <si>
    <t>Before publishing the spreadsheet to your website, we highly recommend you "hide" the Data Input Tab, the Instructions tab, and the F-65 Crosswalk Tab so that this document will be more user-friendly.  To hide a tab, right click on the tab and select "Hide".</t>
  </si>
  <si>
    <t>CITIZENS' GUIDE TO LOCAL UNIT FINANCES - BAY COUNTY</t>
  </si>
  <si>
    <t>General Government</t>
  </si>
  <si>
    <t>Public Safety</t>
  </si>
  <si>
    <t>Public Works</t>
  </si>
  <si>
    <t xml:space="preserve">For more information on our unit's finances, please contact Bay County's Finance department at (989) 895-4030 or 515 Center Ave., Suite 701, Bay City, MI  48708. </t>
  </si>
  <si>
    <t>Capital Outlay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</si>
</sst>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s>
  <fonts count="20">
    <font>
      <sz val="11"/>
      <color theme="1"/>
      <name val="Calibri"/>
      <family val="2"/>
      <scheme val="minor"/>
    </font>
    <font>
      <b/>
      <sz val="11"/>
      <color indexed="8"/>
      <name val="Arial"/>
      <family val="2"/>
    </font>
    <font>
      <sz val="11"/>
      <color indexed="8"/>
      <name val="Arial"/>
      <family val="2"/>
    </font>
    <font>
      <u/>
      <sz val="11"/>
      <color indexed="8"/>
      <name val="Arial"/>
      <family val="2"/>
    </font>
    <font>
      <b/>
      <sz val="14"/>
      <color indexed="8"/>
      <name val="Arial"/>
      <family val="2"/>
    </font>
    <font>
      <u val="singleAccounting"/>
      <sz val="12"/>
      <name val="Humanst521 BT"/>
      <family val="2"/>
    </font>
    <font>
      <sz val="12"/>
      <name val="Humanst521 BT"/>
      <family val="2"/>
    </font>
    <font>
      <sz val="9"/>
      <color indexed="81"/>
      <name val="Tahoma"/>
      <family val="2"/>
    </font>
    <font>
      <sz val="11"/>
      <color theme="1"/>
      <name val="Calibri"/>
      <family val="2"/>
      <scheme val="minor"/>
    </font>
    <font>
      <b/>
      <sz val="11"/>
      <color theme="1"/>
      <name val="Calibri"/>
      <family val="2"/>
      <scheme val="minor"/>
    </font>
    <font>
      <u val="singleAccounting"/>
      <sz val="11"/>
      <color theme="1"/>
      <name val="Calibri"/>
      <family val="2"/>
      <scheme val="minor"/>
    </font>
    <font>
      <b/>
      <sz val="11"/>
      <color rgb="FF1808E6"/>
      <name val="Calibri"/>
      <family val="2"/>
      <scheme val="minor"/>
    </font>
    <font>
      <u val="doubleAccounting"/>
      <sz val="11"/>
      <color theme="1"/>
      <name val="Calibri"/>
      <family val="2"/>
      <scheme val="minor"/>
    </font>
    <font>
      <b/>
      <u/>
      <sz val="11"/>
      <color theme="1"/>
      <name val="Calibri"/>
      <family val="2"/>
      <scheme val="minor"/>
    </font>
    <font>
      <b/>
      <u val="singleAccounting"/>
      <sz val="11"/>
      <color theme="1"/>
      <name val="Calibri"/>
      <family val="2"/>
      <scheme val="minor"/>
    </font>
    <font>
      <b/>
      <sz val="11"/>
      <color rgb="FF0070C0"/>
      <name val="Calibri"/>
      <family val="2"/>
      <scheme val="minor"/>
    </font>
    <font>
      <sz val="11"/>
      <color theme="0" tint="-0.24994659260841701"/>
      <name val="Calibri"/>
      <family val="2"/>
      <scheme val="minor"/>
    </font>
    <font>
      <sz val="11"/>
      <name val="Calibri"/>
      <family val="2"/>
      <scheme val="minor"/>
    </font>
    <font>
      <i/>
      <sz val="11"/>
      <color theme="1"/>
      <name val="Calibri"/>
      <family val="2"/>
      <scheme val="minor"/>
    </font>
    <font>
      <i/>
      <sz val="11"/>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5">
    <xf numFmtId="41" fontId="0" fillId="0" borderId="0"/>
    <xf numFmtId="49" fontId="5" fillId="0" borderId="0">
      <alignment horizontal="center" wrapText="1"/>
    </xf>
    <xf numFmtId="44" fontId="8" fillId="0" borderId="0" applyFont="0" applyFill="0" applyBorder="0" applyAlignment="0" applyProtection="0"/>
    <xf numFmtId="9" fontId="8" fillId="0" borderId="0" applyFont="0" applyFill="0" applyBorder="0" applyAlignment="0" applyProtection="0"/>
    <xf numFmtId="49" fontId="6" fillId="0" borderId="0">
      <alignment horizontal="left"/>
    </xf>
  </cellStyleXfs>
  <cellXfs count="84">
    <xf numFmtId="41" fontId="0" fillId="0" borderId="0" xfId="0"/>
    <xf numFmtId="0" fontId="10" fillId="0" borderId="0" xfId="0" applyNumberFormat="1" applyFont="1" applyAlignment="1">
      <alignment horizontal="center" wrapText="1"/>
    </xf>
    <xf numFmtId="41" fontId="0" fillId="0" borderId="0" xfId="0" applyAlignment="1">
      <alignment horizontal="left" indent="1"/>
    </xf>
    <xf numFmtId="41" fontId="0" fillId="0" borderId="0" xfId="0" applyAlignment="1">
      <alignment horizontal="left" indent="2"/>
    </xf>
    <xf numFmtId="41" fontId="0" fillId="0" borderId="1" xfId="0" applyBorder="1"/>
    <xf numFmtId="41" fontId="0" fillId="0" borderId="2" xfId="0" applyBorder="1"/>
    <xf numFmtId="41" fontId="11" fillId="0" borderId="0" xfId="0" applyFont="1"/>
    <xf numFmtId="0" fontId="10" fillId="0" borderId="0" xfId="0" applyNumberFormat="1" applyFont="1" applyAlignment="1">
      <alignment horizontal="center"/>
    </xf>
    <xf numFmtId="9" fontId="8" fillId="0" borderId="0" xfId="3" applyFont="1"/>
    <xf numFmtId="9" fontId="8" fillId="0" borderId="2" xfId="3" applyFont="1" applyBorder="1"/>
    <xf numFmtId="9" fontId="0" fillId="0" borderId="0" xfId="0" applyNumberFormat="1"/>
    <xf numFmtId="41" fontId="0" fillId="0" borderId="0" xfId="0" applyAlignment="1">
      <alignment horizontal="left"/>
    </xf>
    <xf numFmtId="41" fontId="0" fillId="0" borderId="0" xfId="0" applyAlignment="1">
      <alignment horizontal="left" indent="4"/>
    </xf>
    <xf numFmtId="42" fontId="12" fillId="0" borderId="0" xfId="0" applyNumberFormat="1" applyFont="1"/>
    <xf numFmtId="41" fontId="10" fillId="0" borderId="0" xfId="0" applyFont="1"/>
    <xf numFmtId="42" fontId="0" fillId="0" borderId="0" xfId="0" applyNumberFormat="1"/>
    <xf numFmtId="164" fontId="8" fillId="0" borderId="0" xfId="2" applyNumberFormat="1" applyFont="1"/>
    <xf numFmtId="42" fontId="0" fillId="0" borderId="2" xfId="0" applyNumberFormat="1" applyBorder="1"/>
    <xf numFmtId="41" fontId="0" fillId="0" borderId="0" xfId="0" applyAlignment="1">
      <alignment horizontal="left" indent="6"/>
    </xf>
    <xf numFmtId="41" fontId="10" fillId="0" borderId="0" xfId="0" applyFont="1" applyAlignment="1">
      <alignment horizontal="centerContinuous"/>
    </xf>
    <xf numFmtId="41" fontId="9" fillId="0" borderId="0" xfId="0" applyFont="1"/>
    <xf numFmtId="41" fontId="13" fillId="0" borderId="0" xfId="0" applyFont="1"/>
    <xf numFmtId="41" fontId="8" fillId="0" borderId="0" xfId="3" applyNumberFormat="1" applyFont="1"/>
    <xf numFmtId="41" fontId="8" fillId="0" borderId="2" xfId="3" applyNumberFormat="1" applyFont="1" applyBorder="1"/>
    <xf numFmtId="9" fontId="8" fillId="0" borderId="0" xfId="3" applyFont="1" applyAlignment="1">
      <alignment horizontal="right"/>
    </xf>
    <xf numFmtId="41" fontId="0" fillId="2" borderId="0" xfId="0" applyFill="1"/>
    <xf numFmtId="0" fontId="10" fillId="2" borderId="0" xfId="0" applyNumberFormat="1" applyFont="1" applyFill="1" applyAlignment="1">
      <alignment horizontal="center" wrapText="1"/>
    </xf>
    <xf numFmtId="41" fontId="0" fillId="0" borderId="0" xfId="0" applyProtection="1">
      <protection locked="0"/>
    </xf>
    <xf numFmtId="41" fontId="0" fillId="0" borderId="0" xfId="0" applyAlignment="1" applyProtection="1">
      <alignment horizontal="left" indent="2"/>
      <protection locked="0"/>
    </xf>
    <xf numFmtId="41" fontId="0" fillId="0" borderId="0" xfId="0" applyFont="1" applyProtection="1">
      <protection locked="0"/>
    </xf>
    <xf numFmtId="41" fontId="0" fillId="0" borderId="0" xfId="0" applyAlignment="1" applyProtection="1">
      <alignment horizontal="left" indent="3"/>
      <protection locked="0"/>
    </xf>
    <xf numFmtId="41" fontId="13" fillId="0" borderId="0" xfId="0" applyFont="1" applyProtection="1">
      <protection locked="0"/>
    </xf>
    <xf numFmtId="0" fontId="10" fillId="0" borderId="0" xfId="0" applyNumberFormat="1" applyFont="1" applyAlignment="1" applyProtection="1">
      <alignment horizontal="center" wrapText="1"/>
      <protection locked="0"/>
    </xf>
    <xf numFmtId="41" fontId="0" fillId="3" borderId="0" xfId="0" applyFill="1" applyProtection="1">
      <protection locked="0"/>
    </xf>
    <xf numFmtId="41" fontId="0" fillId="0" borderId="0" xfId="0" applyAlignment="1" applyProtection="1">
      <alignment horizontal="left" indent="1"/>
      <protection locked="0"/>
    </xf>
    <xf numFmtId="41" fontId="0" fillId="2" borderId="0" xfId="0" applyFill="1" applyProtection="1">
      <protection locked="0"/>
    </xf>
    <xf numFmtId="0" fontId="10" fillId="0" borderId="0" xfId="0" applyNumberFormat="1" applyFont="1" applyAlignment="1" applyProtection="1">
      <alignment horizontal="center" wrapText="1"/>
    </xf>
    <xf numFmtId="41" fontId="14" fillId="0" borderId="0" xfId="0" applyFont="1" applyAlignment="1">
      <alignment horizontal="right"/>
    </xf>
    <xf numFmtId="41" fontId="0" fillId="0" borderId="0" xfId="0" applyAlignment="1">
      <alignment horizontal="right"/>
    </xf>
    <xf numFmtId="41" fontId="13" fillId="0" borderId="0" xfId="0" applyFont="1" applyAlignment="1">
      <alignment horizontal="left"/>
    </xf>
    <xf numFmtId="41" fontId="13" fillId="0" borderId="0" xfId="0" applyFont="1" applyAlignment="1" applyProtection="1">
      <alignment horizontal="left"/>
      <protection locked="0"/>
    </xf>
    <xf numFmtId="41" fontId="15" fillId="0" borderId="0" xfId="0" applyFont="1" applyProtection="1">
      <protection locked="0"/>
    </xf>
    <xf numFmtId="41" fontId="0" fillId="0" borderId="0" xfId="0" applyFill="1"/>
    <xf numFmtId="41" fontId="0" fillId="0" borderId="0" xfId="0" applyFill="1" applyProtection="1">
      <protection locked="0"/>
    </xf>
    <xf numFmtId="41" fontId="0" fillId="3" borderId="0" xfId="0" applyFill="1" applyProtection="1"/>
    <xf numFmtId="5" fontId="16" fillId="0" borderId="0" xfId="0" quotePrefix="1" applyNumberFormat="1" applyFont="1" applyAlignment="1">
      <alignment horizontal="center"/>
    </xf>
    <xf numFmtId="5" fontId="17" fillId="0" borderId="0" xfId="0" quotePrefix="1" applyNumberFormat="1" applyFont="1" applyAlignment="1">
      <alignment horizontal="center"/>
    </xf>
    <xf numFmtId="41" fontId="0" fillId="0" borderId="2" xfId="0" applyFill="1" applyBorder="1"/>
    <xf numFmtId="41" fontId="18" fillId="0" borderId="0" xfId="0" applyFont="1" applyFill="1" applyAlignment="1">
      <alignment horizontal="right"/>
    </xf>
    <xf numFmtId="41" fontId="0" fillId="0" borderId="1" xfId="0" applyFill="1" applyBorder="1" applyProtection="1"/>
    <xf numFmtId="41" fontId="0" fillId="0" borderId="1" xfId="0" applyFill="1" applyBorder="1"/>
    <xf numFmtId="9" fontId="8" fillId="0" borderId="0" xfId="3" applyFont="1" applyFill="1"/>
    <xf numFmtId="41" fontId="0" fillId="0" borderId="0" xfId="0" applyFill="1" applyProtection="1"/>
    <xf numFmtId="41" fontId="0" fillId="0" borderId="3" xfId="0" applyFill="1" applyBorder="1"/>
    <xf numFmtId="0" fontId="10" fillId="0" borderId="0" xfId="0" applyNumberFormat="1" applyFont="1" applyFill="1" applyAlignment="1" applyProtection="1">
      <alignment horizontal="center" wrapText="1"/>
      <protection locked="0"/>
    </xf>
    <xf numFmtId="0" fontId="14" fillId="0" borderId="0" xfId="0" applyNumberFormat="1" applyFont="1" applyFill="1" applyAlignment="1">
      <alignment horizontal="center" wrapText="1"/>
    </xf>
    <xf numFmtId="14" fontId="10" fillId="0" borderId="0" xfId="0" applyNumberFormat="1" applyFont="1" applyFill="1" applyAlignment="1">
      <alignment horizontal="center" wrapText="1"/>
    </xf>
    <xf numFmtId="0" fontId="2" fillId="0" borderId="0" xfId="0" applyNumberFormat="1" applyFont="1" applyAlignment="1">
      <alignment horizontal="justify" vertical="justify" wrapText="1" readingOrder="1"/>
    </xf>
    <xf numFmtId="0" fontId="2" fillId="0" borderId="0" xfId="0" applyNumberFormat="1" applyFont="1" applyAlignment="1">
      <alignment vertical="justify" wrapText="1" readingOrder="1"/>
    </xf>
    <xf numFmtId="0" fontId="2" fillId="0" borderId="0" xfId="0" applyNumberFormat="1" applyFont="1" applyAlignment="1">
      <alignment vertical="top" wrapText="1"/>
    </xf>
    <xf numFmtId="0" fontId="2" fillId="0" borderId="0" xfId="0" applyNumberFormat="1" applyFont="1" applyAlignment="1">
      <alignment horizontal="justify" vertical="distributed" wrapText="1" readingOrder="1"/>
    </xf>
    <xf numFmtId="0" fontId="2" fillId="0" borderId="0" xfId="0" applyNumberFormat="1" applyFont="1" applyAlignment="1">
      <alignment horizontal="justify" vertical="justify" wrapText="1"/>
    </xf>
    <xf numFmtId="41" fontId="2" fillId="0" borderId="0" xfId="0" applyFont="1"/>
    <xf numFmtId="0" fontId="2" fillId="0" borderId="0" xfId="0" applyNumberFormat="1" applyFont="1" applyAlignment="1">
      <alignment vertical="top" wrapText="1" readingOrder="1"/>
    </xf>
    <xf numFmtId="41" fontId="4" fillId="0" borderId="0" xfId="0" applyFont="1" applyAlignment="1">
      <alignment horizontal="center"/>
    </xf>
    <xf numFmtId="9" fontId="8" fillId="0" borderId="0" xfId="3" applyFont="1" applyAlignment="1"/>
    <xf numFmtId="41" fontId="0" fillId="0" borderId="0" xfId="0" applyAlignment="1"/>
    <xf numFmtId="41" fontId="19" fillId="0" borderId="0" xfId="0" applyFont="1" applyAlignment="1" applyProtection="1">
      <alignment horizontal="left"/>
      <protection locked="0"/>
    </xf>
    <xf numFmtId="41" fontId="0" fillId="0" borderId="0" xfId="0" applyAlignment="1">
      <alignment horizontal="center"/>
    </xf>
    <xf numFmtId="9" fontId="8" fillId="0" borderId="0" xfId="3" applyFont="1" applyAlignment="1">
      <alignment horizontal="center"/>
    </xf>
    <xf numFmtId="14" fontId="10" fillId="0" borderId="0" xfId="0" applyNumberFormat="1" applyFont="1" applyFill="1" applyAlignment="1" applyProtection="1">
      <alignment horizontal="center" wrapText="1"/>
      <protection locked="0"/>
    </xf>
    <xf numFmtId="0" fontId="10" fillId="0" borderId="0" xfId="0" applyNumberFormat="1" applyFont="1" applyFill="1" applyAlignment="1">
      <alignment horizontal="center" wrapText="1"/>
    </xf>
    <xf numFmtId="41" fontId="0" fillId="0" borderId="0" xfId="0" applyFont="1" applyFill="1"/>
    <xf numFmtId="41" fontId="0" fillId="0" borderId="0" xfId="0" applyFont="1" applyFill="1" applyAlignment="1" applyProtection="1">
      <alignment horizontal="left"/>
      <protection locked="0"/>
    </xf>
    <xf numFmtId="41" fontId="0" fillId="0" borderId="0" xfId="0" applyFont="1" applyFill="1" applyProtection="1">
      <protection locked="0"/>
    </xf>
    <xf numFmtId="41" fontId="0" fillId="0" borderId="0" xfId="0" applyFill="1" applyAlignment="1" applyProtection="1">
      <alignment horizontal="left"/>
      <protection locked="0"/>
    </xf>
    <xf numFmtId="41" fontId="8" fillId="0" borderId="0" xfId="3" applyNumberFormat="1" applyFont="1" applyFill="1"/>
    <xf numFmtId="41" fontId="0" fillId="0" borderId="0" xfId="0" applyFill="1" applyAlignment="1">
      <alignment horizontal="left" indent="2"/>
    </xf>
    <xf numFmtId="9" fontId="0" fillId="0" borderId="0" xfId="0" applyNumberFormat="1" applyFill="1"/>
    <xf numFmtId="0" fontId="2" fillId="0" borderId="0" xfId="0" applyNumberFormat="1" applyFont="1" applyAlignment="1">
      <alignment horizontal="justify" vertical="justify" wrapText="1" readingOrder="1"/>
    </xf>
    <xf numFmtId="0" fontId="1" fillId="0" borderId="0" xfId="0" applyNumberFormat="1" applyFont="1" applyAlignment="1">
      <alignment horizontal="justify" vertical="justify" wrapText="1" readingOrder="1"/>
    </xf>
    <xf numFmtId="41" fontId="0" fillId="0" borderId="0" xfId="0" applyAlignment="1">
      <alignment wrapText="1" readingOrder="1"/>
    </xf>
    <xf numFmtId="0" fontId="2" fillId="0" borderId="0" xfId="0" applyNumberFormat="1" applyFont="1" applyAlignment="1">
      <alignment vertical="top" wrapText="1" readingOrder="1"/>
    </xf>
    <xf numFmtId="0" fontId="2" fillId="0" borderId="0" xfId="0" applyNumberFormat="1" applyFont="1" applyAlignment="1">
      <alignment horizontal="justify" vertical="justify" wrapText="1"/>
    </xf>
  </cellXfs>
  <cellStyles count="5">
    <cellStyle name="Column Heading" xfId="1"/>
    <cellStyle name="Currency" xfId="2" builtinId="4"/>
    <cellStyle name="Normal" xfId="0" builtinId="0" customBuiltin="1"/>
    <cellStyle name="Percent" xfId="3" builtinId="5"/>
    <cellStyle name="Text Column (No indent)"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3"/>
          <c:cat>
            <c:strRef>
              <c:f>'Data Input'!$B$7:$B$16</c:f>
              <c:strCache>
                <c:ptCount val="10"/>
                <c:pt idx="0">
                  <c:v>Taxes</c:v>
                </c:pt>
                <c:pt idx="1">
                  <c:v>Licenses &amp; permits</c:v>
                </c:pt>
                <c:pt idx="2">
                  <c:v>from Federal Govt.</c:v>
                </c:pt>
                <c:pt idx="3">
                  <c:v>from State Govt.</c:v>
                </c:pt>
                <c:pt idx="4">
                  <c:v>Charges for services</c:v>
                </c:pt>
                <c:pt idx="5">
                  <c:v>Fines &amp; forfeitures</c:v>
                </c:pt>
                <c:pt idx="6">
                  <c:v>Interest &amp; rent</c:v>
                </c:pt>
                <c:pt idx="7">
                  <c:v>Other revenue</c:v>
                </c:pt>
                <c:pt idx="8">
                  <c:v>Net interfund transfers</c:v>
                </c:pt>
                <c:pt idx="9">
                  <c:v>Sale of debt or assets</c:v>
                </c:pt>
              </c:strCache>
            </c:strRef>
          </c:cat>
          <c:val>
            <c:numRef>
              <c:f>'Data Input'!$I$7:$I$16</c:f>
              <c:numCache>
                <c:formatCode>_(* #,##0_);_(* \(#,##0\);_(* "-"_);_(@_)</c:formatCode>
                <c:ptCount val="10"/>
                <c:pt idx="0">
                  <c:v>22358767</c:v>
                </c:pt>
                <c:pt idx="1">
                  <c:v>403078</c:v>
                </c:pt>
                <c:pt idx="2">
                  <c:v>9858799</c:v>
                </c:pt>
                <c:pt idx="3">
                  <c:v>6775052</c:v>
                </c:pt>
                <c:pt idx="4">
                  <c:v>2779751</c:v>
                </c:pt>
                <c:pt idx="5">
                  <c:v>526586</c:v>
                </c:pt>
                <c:pt idx="6">
                  <c:v>2370377</c:v>
                </c:pt>
                <c:pt idx="7">
                  <c:v>8961530</c:v>
                </c:pt>
                <c:pt idx="8">
                  <c:v>5947834</c:v>
                </c:pt>
                <c:pt idx="9">
                  <c:v>18577359</c:v>
                </c:pt>
              </c:numCache>
            </c:numRef>
          </c:val>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64498924456505358"/>
          <c:y val="0.10850184658230913"/>
          <c:w val="0.31612970959275327"/>
          <c:h val="0.81801199773970257"/>
        </c:manualLayout>
      </c:layout>
      <c:overlay val="0"/>
      <c:txPr>
        <a:bodyPr/>
        <a:lstStyle/>
        <a:p>
          <a:pPr rtl="0">
            <a:defRPr/>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Input'!$B$46</c:f>
              <c:strCache>
                <c:ptCount val="1"/>
                <c:pt idx="0">
                  <c:v>Assets</c:v>
                </c:pt>
              </c:strCache>
            </c:strRef>
          </c:tx>
          <c:spPr>
            <a:ln w="44450"/>
          </c:spPr>
          <c:marker>
            <c:symbol val="none"/>
          </c:marker>
          <c:cat>
            <c:numRef>
              <c:f>'Data Input'!$F$2:$I$2</c:f>
              <c:numCache>
                <c:formatCode>General</c:formatCode>
                <c:ptCount val="4"/>
                <c:pt idx="0">
                  <c:v>2011</c:v>
                </c:pt>
                <c:pt idx="1">
                  <c:v>2012</c:v>
                </c:pt>
                <c:pt idx="2">
                  <c:v>2013</c:v>
                </c:pt>
                <c:pt idx="3">
                  <c:v>2014</c:v>
                </c:pt>
              </c:numCache>
            </c:numRef>
          </c:cat>
          <c:val>
            <c:numRef>
              <c:f>'Data Input'!$F$46:$I$46</c:f>
              <c:numCache>
                <c:formatCode>_(* #,##0_);_(* \(#,##0\);_(* "-"_);_(@_)</c:formatCode>
                <c:ptCount val="4"/>
                <c:pt idx="0">
                  <c:v>123604477</c:v>
                </c:pt>
                <c:pt idx="1">
                  <c:v>121113394</c:v>
                </c:pt>
                <c:pt idx="2">
                  <c:v>129725009</c:v>
                </c:pt>
                <c:pt idx="3">
                  <c:v>138656778</c:v>
                </c:pt>
              </c:numCache>
            </c:numRef>
          </c:val>
          <c:smooth val="0"/>
        </c:ser>
        <c:ser>
          <c:idx val="1"/>
          <c:order val="1"/>
          <c:tx>
            <c:strRef>
              <c:f>'Data Input'!$B$47</c:f>
              <c:strCache>
                <c:ptCount val="1"/>
                <c:pt idx="0">
                  <c:v>Actuarial Liability</c:v>
                </c:pt>
              </c:strCache>
            </c:strRef>
          </c:tx>
          <c:spPr>
            <a:ln w="44450"/>
          </c:spPr>
          <c:marker>
            <c:symbol val="none"/>
          </c:marker>
          <c:cat>
            <c:numRef>
              <c:f>'Data Input'!$F$2:$I$2</c:f>
              <c:numCache>
                <c:formatCode>General</c:formatCode>
                <c:ptCount val="4"/>
                <c:pt idx="0">
                  <c:v>2011</c:v>
                </c:pt>
                <c:pt idx="1">
                  <c:v>2012</c:v>
                </c:pt>
                <c:pt idx="2">
                  <c:v>2013</c:v>
                </c:pt>
                <c:pt idx="3">
                  <c:v>2014</c:v>
                </c:pt>
              </c:numCache>
            </c:numRef>
          </c:cat>
          <c:val>
            <c:numRef>
              <c:f>'Data Input'!$F$47:$I$47</c:f>
              <c:numCache>
                <c:formatCode>_(* #,##0_);_(* \(#,##0\);_(* "-"_);_(@_)</c:formatCode>
                <c:ptCount val="4"/>
                <c:pt idx="0">
                  <c:v>107133128</c:v>
                </c:pt>
                <c:pt idx="1">
                  <c:v>110371133</c:v>
                </c:pt>
                <c:pt idx="2">
                  <c:v>116725824</c:v>
                </c:pt>
                <c:pt idx="3">
                  <c:v>121244016</c:v>
                </c:pt>
              </c:numCache>
            </c:numRef>
          </c:val>
          <c:smooth val="0"/>
        </c:ser>
        <c:dLbls>
          <c:showLegendKey val="0"/>
          <c:showVal val="0"/>
          <c:showCatName val="0"/>
          <c:showSerName val="0"/>
          <c:showPercent val="0"/>
          <c:showBubbleSize val="0"/>
        </c:dLbls>
        <c:marker val="1"/>
        <c:smooth val="0"/>
        <c:axId val="178993024"/>
        <c:axId val="178994560"/>
      </c:lineChart>
      <c:catAx>
        <c:axId val="178993024"/>
        <c:scaling>
          <c:orientation val="minMax"/>
        </c:scaling>
        <c:delete val="0"/>
        <c:axPos val="b"/>
        <c:numFmt formatCode="@" sourceLinked="0"/>
        <c:majorTickMark val="out"/>
        <c:minorTickMark val="none"/>
        <c:tickLblPos val="nextTo"/>
        <c:crossAx val="178994560"/>
        <c:crosses val="autoZero"/>
        <c:auto val="0"/>
        <c:lblAlgn val="ctr"/>
        <c:lblOffset val="100"/>
        <c:noMultiLvlLbl val="0"/>
      </c:catAx>
      <c:valAx>
        <c:axId val="178994560"/>
        <c:scaling>
          <c:orientation val="minMax"/>
        </c:scaling>
        <c:delete val="0"/>
        <c:axPos val="l"/>
        <c:majorGridlines/>
        <c:numFmt formatCode="_(* #,##0_);_(* \(#,##0\);_(* &quot;-&quot;_);_(@_)" sourceLinked="1"/>
        <c:majorTickMark val="out"/>
        <c:minorTickMark val="none"/>
        <c:tickLblPos val="nextTo"/>
        <c:crossAx val="178993024"/>
        <c:crosses val="autoZero"/>
        <c:crossBetween val="between"/>
      </c:valAx>
    </c:plotArea>
    <c:legend>
      <c:legendPos val="r"/>
      <c:layout>
        <c:manualLayout>
          <c:xMode val="edge"/>
          <c:yMode val="edge"/>
          <c:x val="0.16417897258071182"/>
          <c:y val="0.9538288288288288"/>
          <c:w val="0.68358208955223709"/>
          <c:h val="3.1531531531531529E-2"/>
        </c:manualLayout>
      </c:layout>
      <c:overlay val="0"/>
    </c:legend>
    <c:plotVisOnly val="1"/>
    <c:dispBlanksAs val="gap"/>
    <c:showDLblsOverMax val="0"/>
  </c:chart>
  <c:txPr>
    <a:bodyPr/>
    <a:lstStyle/>
    <a:p>
      <a:pPr>
        <a:defRPr sz="870" baseline="0"/>
      </a:pPr>
      <a:endParaRPr lang="en-US"/>
    </a:p>
  </c:tx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Input'!$B$52</c:f>
              <c:strCache>
                <c:ptCount val="1"/>
                <c:pt idx="0">
                  <c:v>Assets</c:v>
                </c:pt>
              </c:strCache>
            </c:strRef>
          </c:tx>
          <c:spPr>
            <a:ln w="44450"/>
          </c:spPr>
          <c:marker>
            <c:symbol val="none"/>
          </c:marker>
          <c:cat>
            <c:numRef>
              <c:f>'Data Input'!$G$2:$I$2</c:f>
              <c:numCache>
                <c:formatCode>General</c:formatCode>
                <c:ptCount val="3"/>
                <c:pt idx="0">
                  <c:v>2012</c:v>
                </c:pt>
                <c:pt idx="1">
                  <c:v>2013</c:v>
                </c:pt>
                <c:pt idx="2">
                  <c:v>2014</c:v>
                </c:pt>
              </c:numCache>
            </c:numRef>
          </c:cat>
          <c:val>
            <c:numRef>
              <c:f>'Data Input'!$F$52:$I$52</c:f>
              <c:numCache>
                <c:formatCode>_(* #,##0_);_(* \(#,##0\);_(* "-"_);_(@_)</c:formatCode>
                <c:ptCount val="4"/>
                <c:pt idx="0">
                  <c:v>7800435</c:v>
                </c:pt>
                <c:pt idx="1">
                  <c:v>8593853</c:v>
                </c:pt>
                <c:pt idx="2">
                  <c:v>8593853</c:v>
                </c:pt>
                <c:pt idx="3">
                  <c:v>11476051</c:v>
                </c:pt>
              </c:numCache>
            </c:numRef>
          </c:val>
          <c:smooth val="0"/>
        </c:ser>
        <c:ser>
          <c:idx val="1"/>
          <c:order val="1"/>
          <c:tx>
            <c:strRef>
              <c:f>'Data Input'!$B$53</c:f>
              <c:strCache>
                <c:ptCount val="1"/>
                <c:pt idx="0">
                  <c:v>Actuarial Liability</c:v>
                </c:pt>
              </c:strCache>
            </c:strRef>
          </c:tx>
          <c:spPr>
            <a:ln w="44450"/>
          </c:spPr>
          <c:marker>
            <c:symbol val="none"/>
          </c:marker>
          <c:cat>
            <c:numRef>
              <c:f>'Data Input'!$G$2:$I$2</c:f>
              <c:numCache>
                <c:formatCode>General</c:formatCode>
                <c:ptCount val="3"/>
                <c:pt idx="0">
                  <c:v>2012</c:v>
                </c:pt>
                <c:pt idx="1">
                  <c:v>2013</c:v>
                </c:pt>
                <c:pt idx="2">
                  <c:v>2014</c:v>
                </c:pt>
              </c:numCache>
            </c:numRef>
          </c:cat>
          <c:val>
            <c:numRef>
              <c:f>'Data Input'!$G$53:$I$53</c:f>
              <c:numCache>
                <c:formatCode>_(* #,##0_);_(* \(#,##0\);_(* "-"_);_(@_)</c:formatCode>
                <c:ptCount val="3"/>
                <c:pt idx="0">
                  <c:v>57925964</c:v>
                </c:pt>
                <c:pt idx="1">
                  <c:v>57925964</c:v>
                </c:pt>
                <c:pt idx="2">
                  <c:v>49972212</c:v>
                </c:pt>
              </c:numCache>
            </c:numRef>
          </c:val>
          <c:smooth val="0"/>
        </c:ser>
        <c:dLbls>
          <c:showLegendKey val="0"/>
          <c:showVal val="0"/>
          <c:showCatName val="0"/>
          <c:showSerName val="0"/>
          <c:showPercent val="0"/>
          <c:showBubbleSize val="0"/>
        </c:dLbls>
        <c:marker val="1"/>
        <c:smooth val="0"/>
        <c:axId val="179019776"/>
        <c:axId val="179021312"/>
      </c:lineChart>
      <c:catAx>
        <c:axId val="179019776"/>
        <c:scaling>
          <c:orientation val="minMax"/>
        </c:scaling>
        <c:delete val="0"/>
        <c:axPos val="b"/>
        <c:numFmt formatCode="@" sourceLinked="0"/>
        <c:majorTickMark val="out"/>
        <c:minorTickMark val="none"/>
        <c:tickLblPos val="nextTo"/>
        <c:crossAx val="179021312"/>
        <c:crosses val="autoZero"/>
        <c:auto val="0"/>
        <c:lblAlgn val="ctr"/>
        <c:lblOffset val="100"/>
        <c:noMultiLvlLbl val="0"/>
      </c:catAx>
      <c:valAx>
        <c:axId val="179021312"/>
        <c:scaling>
          <c:orientation val="minMax"/>
        </c:scaling>
        <c:delete val="0"/>
        <c:axPos val="l"/>
        <c:majorGridlines/>
        <c:numFmt formatCode="_(* #,##0_);_(* \(#,##0\);_(* &quot;-&quot;_);_(@_)" sourceLinked="1"/>
        <c:majorTickMark val="out"/>
        <c:minorTickMark val="none"/>
        <c:tickLblPos val="nextTo"/>
        <c:crossAx val="179019776"/>
        <c:crosses val="autoZero"/>
        <c:crossBetween val="between"/>
      </c:valAx>
    </c:plotArea>
    <c:legend>
      <c:legendPos val="r"/>
      <c:layout>
        <c:manualLayout>
          <c:xMode val="edge"/>
          <c:yMode val="edge"/>
          <c:x val="0.15464723582497208"/>
          <c:y val="0.956256726804942"/>
          <c:w val="0.68975903614458067"/>
          <c:h val="2.562081029527128E-2"/>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 Input'!$A$67:$B$67</c:f>
              <c:strCache>
                <c:ptCount val="1"/>
                <c:pt idx="0">
                  <c:v>Structured debt</c:v>
                </c:pt>
              </c:strCache>
            </c:strRef>
          </c:tx>
          <c:invertIfNegative val="0"/>
          <c:cat>
            <c:numRef>
              <c:f>'Data Input'!$F$2:$I$2</c:f>
              <c:numCache>
                <c:formatCode>General</c:formatCode>
                <c:ptCount val="4"/>
                <c:pt idx="0">
                  <c:v>2011</c:v>
                </c:pt>
                <c:pt idx="1">
                  <c:v>2012</c:v>
                </c:pt>
                <c:pt idx="2">
                  <c:v>2013</c:v>
                </c:pt>
                <c:pt idx="3">
                  <c:v>2014</c:v>
                </c:pt>
              </c:numCache>
            </c:numRef>
          </c:cat>
          <c:val>
            <c:numRef>
              <c:f>'Data Input'!$F$67:$I$67</c:f>
              <c:numCache>
                <c:formatCode>_(* #,##0_);_(* \(#,##0\);_(* "-"_);_(@_)</c:formatCode>
                <c:ptCount val="4"/>
                <c:pt idx="0">
                  <c:v>15408550</c:v>
                </c:pt>
                <c:pt idx="1">
                  <c:v>12810000</c:v>
                </c:pt>
                <c:pt idx="2">
                  <c:v>40980000</c:v>
                </c:pt>
                <c:pt idx="3">
                  <c:v>57622473</c:v>
                </c:pt>
              </c:numCache>
            </c:numRef>
          </c:val>
        </c:ser>
        <c:ser>
          <c:idx val="1"/>
          <c:order val="1"/>
          <c:tx>
            <c:strRef>
              <c:f>'Data Input'!$A$68:$B$68</c:f>
              <c:strCache>
                <c:ptCount val="1"/>
                <c:pt idx="0">
                  <c:v>Employee compensated absences</c:v>
                </c:pt>
              </c:strCache>
            </c:strRef>
          </c:tx>
          <c:invertIfNegative val="0"/>
          <c:cat>
            <c:numRef>
              <c:f>'Data Input'!$F$2:$I$2</c:f>
              <c:numCache>
                <c:formatCode>General</c:formatCode>
                <c:ptCount val="4"/>
                <c:pt idx="0">
                  <c:v>2011</c:v>
                </c:pt>
                <c:pt idx="1">
                  <c:v>2012</c:v>
                </c:pt>
                <c:pt idx="2">
                  <c:v>2013</c:v>
                </c:pt>
                <c:pt idx="3">
                  <c:v>2014</c:v>
                </c:pt>
              </c:numCache>
            </c:numRef>
          </c:cat>
          <c:val>
            <c:numRef>
              <c:f>'Data Input'!$F$68:$I$68</c:f>
              <c:numCache>
                <c:formatCode>_(* #,##0_);_(* \(#,##0\);_(* "-"_);_(@_)</c:formatCode>
                <c:ptCount val="4"/>
                <c:pt idx="0">
                  <c:v>2086226</c:v>
                </c:pt>
                <c:pt idx="1">
                  <c:v>2108429</c:v>
                </c:pt>
                <c:pt idx="2">
                  <c:v>2030118</c:v>
                </c:pt>
                <c:pt idx="3">
                  <c:v>1973545</c:v>
                </c:pt>
              </c:numCache>
            </c:numRef>
          </c:val>
        </c:ser>
        <c:ser>
          <c:idx val="2"/>
          <c:order val="2"/>
          <c:tx>
            <c:strRef>
              <c:f>'Data Input'!$A$69:$B$69</c:f>
              <c:strCache>
                <c:ptCount val="1"/>
                <c:pt idx="0">
                  <c:v>Landfill closure &amp; postclosure care</c:v>
                </c:pt>
              </c:strCache>
            </c:strRef>
          </c:tx>
          <c:invertIfNegative val="0"/>
          <c:cat>
            <c:numRef>
              <c:f>'Data Input'!$F$2:$I$2</c:f>
              <c:numCache>
                <c:formatCode>General</c:formatCode>
                <c:ptCount val="4"/>
                <c:pt idx="0">
                  <c:v>2011</c:v>
                </c:pt>
                <c:pt idx="1">
                  <c:v>2012</c:v>
                </c:pt>
                <c:pt idx="2">
                  <c:v>2013</c:v>
                </c:pt>
                <c:pt idx="3">
                  <c:v>2014</c:v>
                </c:pt>
              </c:numCache>
            </c:numRef>
          </c:cat>
          <c:val>
            <c:numRef>
              <c:f>'Data Input'!$C$69:$F$69</c:f>
            </c:numRef>
          </c:val>
        </c:ser>
        <c:ser>
          <c:idx val="3"/>
          <c:order val="3"/>
          <c:tx>
            <c:strRef>
              <c:f>'Data Input'!$A$70:$B$70</c:f>
              <c:strCache>
                <c:ptCount val="1"/>
                <c:pt idx="0">
                  <c:v>Uninsured losses</c:v>
                </c:pt>
              </c:strCache>
            </c:strRef>
          </c:tx>
          <c:invertIfNegative val="0"/>
          <c:cat>
            <c:numRef>
              <c:f>'Data Input'!$F$2:$I$2</c:f>
              <c:numCache>
                <c:formatCode>General</c:formatCode>
                <c:ptCount val="4"/>
                <c:pt idx="0">
                  <c:v>2011</c:v>
                </c:pt>
                <c:pt idx="1">
                  <c:v>2012</c:v>
                </c:pt>
                <c:pt idx="2">
                  <c:v>2013</c:v>
                </c:pt>
                <c:pt idx="3">
                  <c:v>2014</c:v>
                </c:pt>
              </c:numCache>
            </c:numRef>
          </c:cat>
          <c:val>
            <c:numRef>
              <c:f>'Data Input'!$C$70:$F$70</c:f>
            </c:numRef>
          </c:val>
        </c:ser>
        <c:ser>
          <c:idx val="4"/>
          <c:order val="4"/>
          <c:tx>
            <c:strRef>
              <c:f>'Data Input'!$A$71:$B$71</c:f>
              <c:strCache>
                <c:ptCount val="1"/>
                <c:pt idx="0">
                  <c:v>Other claims &amp; contingencies</c:v>
                </c:pt>
              </c:strCache>
            </c:strRef>
          </c:tx>
          <c:invertIfNegative val="0"/>
          <c:cat>
            <c:numRef>
              <c:f>'Data Input'!$F$2:$I$2</c:f>
              <c:numCache>
                <c:formatCode>General</c:formatCode>
                <c:ptCount val="4"/>
                <c:pt idx="0">
                  <c:v>2011</c:v>
                </c:pt>
                <c:pt idx="1">
                  <c:v>2012</c:v>
                </c:pt>
                <c:pt idx="2">
                  <c:v>2013</c:v>
                </c:pt>
                <c:pt idx="3">
                  <c:v>2014</c:v>
                </c:pt>
              </c:numCache>
            </c:numRef>
          </c:cat>
          <c:val>
            <c:numRef>
              <c:f>'Data Input'!$C$71:$F$71</c:f>
            </c:numRef>
          </c:val>
        </c:ser>
        <c:dLbls>
          <c:showLegendKey val="0"/>
          <c:showVal val="0"/>
          <c:showCatName val="0"/>
          <c:showSerName val="0"/>
          <c:showPercent val="0"/>
          <c:showBubbleSize val="0"/>
        </c:dLbls>
        <c:gapWidth val="150"/>
        <c:overlap val="100"/>
        <c:axId val="179061120"/>
        <c:axId val="179062656"/>
      </c:barChart>
      <c:catAx>
        <c:axId val="179061120"/>
        <c:scaling>
          <c:orientation val="minMax"/>
        </c:scaling>
        <c:delete val="0"/>
        <c:axPos val="b"/>
        <c:numFmt formatCode="General" sourceLinked="1"/>
        <c:majorTickMark val="out"/>
        <c:minorTickMark val="none"/>
        <c:tickLblPos val="nextTo"/>
        <c:crossAx val="179062656"/>
        <c:crosses val="autoZero"/>
        <c:auto val="1"/>
        <c:lblAlgn val="ctr"/>
        <c:lblOffset val="100"/>
        <c:noMultiLvlLbl val="0"/>
      </c:catAx>
      <c:valAx>
        <c:axId val="179062656"/>
        <c:scaling>
          <c:orientation val="minMax"/>
        </c:scaling>
        <c:delete val="0"/>
        <c:axPos val="l"/>
        <c:majorGridlines/>
        <c:numFmt formatCode="_(* #,##0_);_(* \(#,##0\);_(* &quot;-&quot;_);_(@_)" sourceLinked="1"/>
        <c:majorTickMark val="out"/>
        <c:minorTickMark val="none"/>
        <c:tickLblPos val="nextTo"/>
        <c:crossAx val="179061120"/>
        <c:crosses val="autoZero"/>
        <c:crossBetween val="between"/>
      </c:valAx>
    </c:plotArea>
    <c:legend>
      <c:legendPos val="r"/>
      <c:layout>
        <c:manualLayout>
          <c:xMode val="edge"/>
          <c:yMode val="edge"/>
          <c:x val="0.67539376949609065"/>
          <c:y val="0.16666736657917774"/>
          <c:w val="0.31588187602204293"/>
          <c:h val="0.67000209973753289"/>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 Input'!$A$67</c:f>
              <c:strCache>
                <c:ptCount val="1"/>
                <c:pt idx="0">
                  <c:v>Structured debt</c:v>
                </c:pt>
              </c:strCache>
            </c:strRef>
          </c:tx>
          <c:invertIfNegative val="0"/>
          <c:cat>
            <c:numRef>
              <c:f>'Data Input'!$J$2:$L$2</c:f>
              <c:numCache>
                <c:formatCode>General</c:formatCode>
                <c:ptCount val="3"/>
                <c:pt idx="0">
                  <c:v>2012</c:v>
                </c:pt>
                <c:pt idx="1">
                  <c:v>2013</c:v>
                </c:pt>
                <c:pt idx="2">
                  <c:v>2014</c:v>
                </c:pt>
              </c:numCache>
            </c:numRef>
          </c:cat>
          <c:val>
            <c:numRef>
              <c:f>'Data Input'!$J$67:$L$67</c:f>
              <c:numCache>
                <c:formatCode>_(* #,##0_);_(* \(#,##0\);_(* "-"_);_(@_)</c:formatCode>
                <c:ptCount val="3"/>
                <c:pt idx="0">
                  <c:v>118.86</c:v>
                </c:pt>
                <c:pt idx="1">
                  <c:v>380.25</c:v>
                </c:pt>
                <c:pt idx="2">
                  <c:v>534.67999999999995</c:v>
                </c:pt>
              </c:numCache>
            </c:numRef>
          </c:val>
        </c:ser>
        <c:ser>
          <c:idx val="1"/>
          <c:order val="1"/>
          <c:tx>
            <c:strRef>
              <c:f>'Data Input'!$A$68</c:f>
              <c:strCache>
                <c:ptCount val="1"/>
                <c:pt idx="0">
                  <c:v>Employee compensated absences</c:v>
                </c:pt>
              </c:strCache>
            </c:strRef>
          </c:tx>
          <c:invertIfNegative val="0"/>
          <c:cat>
            <c:numRef>
              <c:f>'Data Input'!$J$2:$L$2</c:f>
              <c:numCache>
                <c:formatCode>General</c:formatCode>
                <c:ptCount val="3"/>
                <c:pt idx="0">
                  <c:v>2012</c:v>
                </c:pt>
                <c:pt idx="1">
                  <c:v>2013</c:v>
                </c:pt>
                <c:pt idx="2">
                  <c:v>2014</c:v>
                </c:pt>
              </c:numCache>
            </c:numRef>
          </c:cat>
          <c:val>
            <c:numRef>
              <c:f>'Data Input'!$J$68:$L$68</c:f>
              <c:numCache>
                <c:formatCode>_(* #,##0_);_(* \(#,##0\);_(* "-"_);_(@_)</c:formatCode>
                <c:ptCount val="3"/>
                <c:pt idx="0">
                  <c:v>19.559999999999999</c:v>
                </c:pt>
                <c:pt idx="1">
                  <c:v>18.84</c:v>
                </c:pt>
                <c:pt idx="2">
                  <c:v>18.309999999999999</c:v>
                </c:pt>
              </c:numCache>
            </c:numRef>
          </c:val>
        </c:ser>
        <c:ser>
          <c:idx val="2"/>
          <c:order val="2"/>
          <c:tx>
            <c:strRef>
              <c:f>'Data Input'!$A$69</c:f>
              <c:strCache>
                <c:ptCount val="1"/>
                <c:pt idx="0">
                  <c:v>Landfill closure &amp; postclosure care</c:v>
                </c:pt>
              </c:strCache>
            </c:strRef>
          </c:tx>
          <c:invertIfNegative val="0"/>
          <c:cat>
            <c:numRef>
              <c:f>'Data Input'!$J$2:$L$2</c:f>
              <c:numCache>
                <c:formatCode>General</c:formatCode>
                <c:ptCount val="3"/>
                <c:pt idx="0">
                  <c:v>2012</c:v>
                </c:pt>
                <c:pt idx="1">
                  <c:v>2013</c:v>
                </c:pt>
                <c:pt idx="2">
                  <c:v>2014</c:v>
                </c:pt>
              </c:numCache>
            </c:numRef>
          </c:cat>
          <c:val>
            <c:numRef>
              <c:f>'Data Input'!$J$69:$J$69</c:f>
            </c:numRef>
          </c:val>
        </c:ser>
        <c:ser>
          <c:idx val="3"/>
          <c:order val="3"/>
          <c:tx>
            <c:strRef>
              <c:f>'Data Input'!$A$70</c:f>
              <c:strCache>
                <c:ptCount val="1"/>
                <c:pt idx="0">
                  <c:v>Uninsured losses</c:v>
                </c:pt>
              </c:strCache>
            </c:strRef>
          </c:tx>
          <c:invertIfNegative val="0"/>
          <c:cat>
            <c:numRef>
              <c:f>'Data Input'!$J$2:$L$2</c:f>
              <c:numCache>
                <c:formatCode>General</c:formatCode>
                <c:ptCount val="3"/>
                <c:pt idx="0">
                  <c:v>2012</c:v>
                </c:pt>
                <c:pt idx="1">
                  <c:v>2013</c:v>
                </c:pt>
                <c:pt idx="2">
                  <c:v>2014</c:v>
                </c:pt>
              </c:numCache>
            </c:numRef>
          </c:cat>
          <c:val>
            <c:numRef>
              <c:f>'Data Input'!$J$70:$J$70</c:f>
            </c:numRef>
          </c:val>
        </c:ser>
        <c:ser>
          <c:idx val="4"/>
          <c:order val="4"/>
          <c:tx>
            <c:strRef>
              <c:f>'Data Input'!$A$71</c:f>
              <c:strCache>
                <c:ptCount val="1"/>
                <c:pt idx="0">
                  <c:v>Other claims &amp; contingencies</c:v>
                </c:pt>
              </c:strCache>
            </c:strRef>
          </c:tx>
          <c:invertIfNegative val="0"/>
          <c:cat>
            <c:numRef>
              <c:f>'Data Input'!$J$2:$L$2</c:f>
              <c:numCache>
                <c:formatCode>General</c:formatCode>
                <c:ptCount val="3"/>
                <c:pt idx="0">
                  <c:v>2012</c:v>
                </c:pt>
                <c:pt idx="1">
                  <c:v>2013</c:v>
                </c:pt>
                <c:pt idx="2">
                  <c:v>2014</c:v>
                </c:pt>
              </c:numCache>
            </c:numRef>
          </c:cat>
          <c:val>
            <c:numRef>
              <c:f>'Data Input'!$J$71:$J$71</c:f>
            </c:numRef>
          </c:val>
        </c:ser>
        <c:dLbls>
          <c:showLegendKey val="0"/>
          <c:showVal val="0"/>
          <c:showCatName val="0"/>
          <c:showSerName val="0"/>
          <c:showPercent val="0"/>
          <c:showBubbleSize val="0"/>
        </c:dLbls>
        <c:gapWidth val="150"/>
        <c:overlap val="100"/>
        <c:axId val="179098368"/>
        <c:axId val="179099904"/>
      </c:barChart>
      <c:catAx>
        <c:axId val="179098368"/>
        <c:scaling>
          <c:orientation val="minMax"/>
        </c:scaling>
        <c:delete val="0"/>
        <c:axPos val="b"/>
        <c:numFmt formatCode="General" sourceLinked="1"/>
        <c:majorTickMark val="out"/>
        <c:minorTickMark val="none"/>
        <c:tickLblPos val="nextTo"/>
        <c:crossAx val="179099904"/>
        <c:crosses val="autoZero"/>
        <c:auto val="1"/>
        <c:lblAlgn val="ctr"/>
        <c:lblOffset val="100"/>
        <c:noMultiLvlLbl val="0"/>
      </c:catAx>
      <c:valAx>
        <c:axId val="179099904"/>
        <c:scaling>
          <c:orientation val="minMax"/>
        </c:scaling>
        <c:delete val="0"/>
        <c:axPos val="l"/>
        <c:majorGridlines/>
        <c:numFmt formatCode="_(* #,##0_);_(* \(#,##0\);_(* &quot;-&quot;_);_(@_)" sourceLinked="1"/>
        <c:majorTickMark val="out"/>
        <c:minorTickMark val="none"/>
        <c:tickLblPos val="nextTo"/>
        <c:crossAx val="179098368"/>
        <c:crosses val="autoZero"/>
        <c:crossBetween val="between"/>
      </c:valAx>
    </c:plotArea>
    <c:legend>
      <c:legendPos val="r"/>
      <c:layout>
        <c:manualLayout>
          <c:xMode val="edge"/>
          <c:yMode val="edge"/>
          <c:x val="0.67012448132780156"/>
          <c:y val="0.16666736657917774"/>
          <c:w val="0.31742738589211694"/>
          <c:h val="0.67000209973753289"/>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98650076841526"/>
          <c:y val="5.0100946645735903E-2"/>
          <c:w val="0.58014240326026634"/>
          <c:h val="0.74989393673441684"/>
        </c:manualLayout>
      </c:layout>
      <c:barChart>
        <c:barDir val="col"/>
        <c:grouping val="clustered"/>
        <c:varyColors val="0"/>
        <c:ser>
          <c:idx val="0"/>
          <c:order val="0"/>
          <c:tx>
            <c:strRef>
              <c:f>'Data Input'!$H$2</c:f>
              <c:strCache>
                <c:ptCount val="1"/>
                <c:pt idx="0">
                  <c:v>2013</c:v>
                </c:pt>
              </c:strCache>
            </c:strRef>
          </c:tx>
          <c:invertIfNegative val="0"/>
          <c:cat>
            <c:strRef>
              <c:f>('Data Input'!$A$44,'Data Input'!$A$50,'Data Input'!$A$56)</c:f>
              <c:strCache>
                <c:ptCount val="3"/>
                <c:pt idx="0">
                  <c:v>Pensions</c:v>
                </c:pt>
                <c:pt idx="1">
                  <c:v>OPEB</c:v>
                </c:pt>
                <c:pt idx="2">
                  <c:v>Sum of all pension &amp; OPEB plans</c:v>
                </c:pt>
              </c:strCache>
            </c:strRef>
          </c:cat>
          <c:val>
            <c:numRef>
              <c:f>('Data Input'!$H$49,'Data Input'!$H$55,'Data Input'!$H$60)</c:f>
              <c:numCache>
                <c:formatCode>0%</c:formatCode>
                <c:ptCount val="3"/>
                <c:pt idx="0">
                  <c:v>1.1113651166000764</c:v>
                </c:pt>
                <c:pt idx="1">
                  <c:v>0.14835925734442676</c:v>
                </c:pt>
                <c:pt idx="2">
                  <c:v>0.79196934416726383</c:v>
                </c:pt>
              </c:numCache>
            </c:numRef>
          </c:val>
        </c:ser>
        <c:ser>
          <c:idx val="1"/>
          <c:order val="1"/>
          <c:tx>
            <c:strRef>
              <c:f>'Data Input'!$I$2</c:f>
              <c:strCache>
                <c:ptCount val="1"/>
                <c:pt idx="0">
                  <c:v>2014</c:v>
                </c:pt>
              </c:strCache>
            </c:strRef>
          </c:tx>
          <c:invertIfNegative val="0"/>
          <c:cat>
            <c:strRef>
              <c:f>('Data Input'!$A$44,'Data Input'!$A$50,'Data Input'!$A$56)</c:f>
              <c:strCache>
                <c:ptCount val="3"/>
                <c:pt idx="0">
                  <c:v>Pensions</c:v>
                </c:pt>
                <c:pt idx="1">
                  <c:v>OPEB</c:v>
                </c:pt>
                <c:pt idx="2">
                  <c:v>Sum of all pension &amp; OPEB plans</c:v>
                </c:pt>
              </c:strCache>
            </c:strRef>
          </c:cat>
          <c:val>
            <c:numRef>
              <c:f>('Data Input'!$I$49,'Data Input'!$I$55,'Data Input'!$I$60)</c:f>
              <c:numCache>
                <c:formatCode>0%</c:formatCode>
                <c:ptCount val="3"/>
                <c:pt idx="0">
                  <c:v>1.1436174961410055</c:v>
                </c:pt>
                <c:pt idx="1">
                  <c:v>0.22964864953346473</c:v>
                </c:pt>
                <c:pt idx="2">
                  <c:v>0.87686097721998646</c:v>
                </c:pt>
              </c:numCache>
            </c:numRef>
          </c:val>
        </c:ser>
        <c:dLbls>
          <c:showLegendKey val="0"/>
          <c:showVal val="0"/>
          <c:showCatName val="0"/>
          <c:showSerName val="0"/>
          <c:showPercent val="0"/>
          <c:showBubbleSize val="0"/>
        </c:dLbls>
        <c:gapWidth val="150"/>
        <c:axId val="179702400"/>
        <c:axId val="179736960"/>
      </c:barChart>
      <c:catAx>
        <c:axId val="179702400"/>
        <c:scaling>
          <c:orientation val="minMax"/>
        </c:scaling>
        <c:delete val="0"/>
        <c:axPos val="b"/>
        <c:numFmt formatCode="_(* #,##0_);_(* \(#,##0\);_(* &quot;-&quot;_);_(@_)" sourceLinked="1"/>
        <c:majorTickMark val="out"/>
        <c:minorTickMark val="none"/>
        <c:tickLblPos val="nextTo"/>
        <c:txPr>
          <a:bodyPr/>
          <a:lstStyle/>
          <a:p>
            <a:pPr>
              <a:defRPr sz="810" baseline="0"/>
            </a:pPr>
            <a:endParaRPr lang="en-US"/>
          </a:p>
        </c:txPr>
        <c:crossAx val="179736960"/>
        <c:crosses val="autoZero"/>
        <c:auto val="1"/>
        <c:lblAlgn val="ctr"/>
        <c:lblOffset val="100"/>
        <c:noMultiLvlLbl val="0"/>
      </c:catAx>
      <c:valAx>
        <c:axId val="179736960"/>
        <c:scaling>
          <c:orientation val="minMax"/>
        </c:scaling>
        <c:delete val="0"/>
        <c:axPos val="l"/>
        <c:majorGridlines/>
        <c:numFmt formatCode="0%" sourceLinked="1"/>
        <c:majorTickMark val="out"/>
        <c:minorTickMark val="none"/>
        <c:tickLblPos val="nextTo"/>
        <c:crossAx val="179702400"/>
        <c:crosses val="autoZero"/>
        <c:crossBetween val="between"/>
      </c:valAx>
    </c:plotArea>
    <c:legend>
      <c:legendPos val="r"/>
      <c:layout>
        <c:manualLayout>
          <c:xMode val="edge"/>
          <c:yMode val="edge"/>
          <c:x val="0.14497388870842806"/>
          <c:y val="0.93682786624871461"/>
          <c:w val="0.60058386929279706"/>
          <c:h val="6.2217386700625849E-2"/>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Input'!$K$2</c:f>
              <c:strCache>
                <c:ptCount val="1"/>
                <c:pt idx="0">
                  <c:v>2013</c:v>
                </c:pt>
              </c:strCache>
            </c:strRef>
          </c:tx>
          <c:invertIfNegative val="0"/>
          <c:cat>
            <c:strRef>
              <c:f>'Data Input'!$B$7:$B$16</c:f>
              <c:strCache>
                <c:ptCount val="10"/>
                <c:pt idx="0">
                  <c:v>Taxes</c:v>
                </c:pt>
                <c:pt idx="1">
                  <c:v>Licenses &amp; permits</c:v>
                </c:pt>
                <c:pt idx="2">
                  <c:v>from Federal Govt.</c:v>
                </c:pt>
                <c:pt idx="3">
                  <c:v>from State Govt.</c:v>
                </c:pt>
                <c:pt idx="4">
                  <c:v>Charges for services</c:v>
                </c:pt>
                <c:pt idx="5">
                  <c:v>Fines &amp; forfeitures</c:v>
                </c:pt>
                <c:pt idx="6">
                  <c:v>Interest &amp; rent</c:v>
                </c:pt>
                <c:pt idx="7">
                  <c:v>Other revenue</c:v>
                </c:pt>
                <c:pt idx="8">
                  <c:v>Net interfund transfers</c:v>
                </c:pt>
                <c:pt idx="9">
                  <c:v>Sale of debt or assets</c:v>
                </c:pt>
              </c:strCache>
            </c:strRef>
          </c:cat>
          <c:val>
            <c:numRef>
              <c:f>'Data Input'!$K$7:$K$16</c:f>
              <c:numCache>
                <c:formatCode>_(* #,##0_);_(* \(#,##0\);_(* "-"_);_(@_)</c:formatCode>
                <c:ptCount val="10"/>
                <c:pt idx="0">
                  <c:v>208.52</c:v>
                </c:pt>
                <c:pt idx="1">
                  <c:v>3.92</c:v>
                </c:pt>
                <c:pt idx="2">
                  <c:v>42.31</c:v>
                </c:pt>
                <c:pt idx="3">
                  <c:v>44.58</c:v>
                </c:pt>
                <c:pt idx="4">
                  <c:v>26.41</c:v>
                </c:pt>
                <c:pt idx="5">
                  <c:v>5.0599999999999996</c:v>
                </c:pt>
                <c:pt idx="6">
                  <c:v>12.96</c:v>
                </c:pt>
                <c:pt idx="7">
                  <c:v>65.760000000000005</c:v>
                </c:pt>
                <c:pt idx="8">
                  <c:v>59.69</c:v>
                </c:pt>
                <c:pt idx="9">
                  <c:v>277.97000000000003</c:v>
                </c:pt>
              </c:numCache>
            </c:numRef>
          </c:val>
        </c:ser>
        <c:ser>
          <c:idx val="1"/>
          <c:order val="1"/>
          <c:tx>
            <c:strRef>
              <c:f>'Data Input'!$L$2</c:f>
              <c:strCache>
                <c:ptCount val="1"/>
                <c:pt idx="0">
                  <c:v>2014</c:v>
                </c:pt>
              </c:strCache>
            </c:strRef>
          </c:tx>
          <c:invertIfNegative val="0"/>
          <c:cat>
            <c:strRef>
              <c:f>'Data Input'!$B$7:$B$16</c:f>
              <c:strCache>
                <c:ptCount val="10"/>
                <c:pt idx="0">
                  <c:v>Taxes</c:v>
                </c:pt>
                <c:pt idx="1">
                  <c:v>Licenses &amp; permits</c:v>
                </c:pt>
                <c:pt idx="2">
                  <c:v>from Federal Govt.</c:v>
                </c:pt>
                <c:pt idx="3">
                  <c:v>from State Govt.</c:v>
                </c:pt>
                <c:pt idx="4">
                  <c:v>Charges for services</c:v>
                </c:pt>
                <c:pt idx="5">
                  <c:v>Fines &amp; forfeitures</c:v>
                </c:pt>
                <c:pt idx="6">
                  <c:v>Interest &amp; rent</c:v>
                </c:pt>
                <c:pt idx="7">
                  <c:v>Other revenue</c:v>
                </c:pt>
                <c:pt idx="8">
                  <c:v>Net interfund transfers</c:v>
                </c:pt>
                <c:pt idx="9">
                  <c:v>Sale of debt or assets</c:v>
                </c:pt>
              </c:strCache>
            </c:strRef>
          </c:cat>
          <c:val>
            <c:numRef>
              <c:f>'Data Input'!$L$7:$L$16</c:f>
              <c:numCache>
                <c:formatCode>_(* #,##0_);_(* \(#,##0\);_(* "-"_);_(@_)</c:formatCode>
                <c:ptCount val="10"/>
                <c:pt idx="0">
                  <c:v>207.47</c:v>
                </c:pt>
                <c:pt idx="1">
                  <c:v>3.74</c:v>
                </c:pt>
                <c:pt idx="2">
                  <c:v>91.48</c:v>
                </c:pt>
                <c:pt idx="3">
                  <c:v>62.87</c:v>
                </c:pt>
                <c:pt idx="4">
                  <c:v>25.79</c:v>
                </c:pt>
                <c:pt idx="5">
                  <c:v>4.8899999999999997</c:v>
                </c:pt>
                <c:pt idx="6">
                  <c:v>21.99</c:v>
                </c:pt>
                <c:pt idx="7">
                  <c:v>83.15</c:v>
                </c:pt>
                <c:pt idx="8">
                  <c:v>55.19</c:v>
                </c:pt>
                <c:pt idx="9">
                  <c:v>172.38</c:v>
                </c:pt>
              </c:numCache>
            </c:numRef>
          </c:val>
        </c:ser>
        <c:dLbls>
          <c:showLegendKey val="0"/>
          <c:showVal val="0"/>
          <c:showCatName val="0"/>
          <c:showSerName val="0"/>
          <c:showPercent val="0"/>
          <c:showBubbleSize val="0"/>
        </c:dLbls>
        <c:gapWidth val="150"/>
        <c:axId val="52329472"/>
        <c:axId val="52351744"/>
      </c:barChart>
      <c:catAx>
        <c:axId val="52329472"/>
        <c:scaling>
          <c:orientation val="minMax"/>
        </c:scaling>
        <c:delete val="0"/>
        <c:axPos val="b"/>
        <c:numFmt formatCode="_(* #,##0_);_(* \(#,##0\);_(* &quot;-&quot;_);_(@_)" sourceLinked="1"/>
        <c:majorTickMark val="out"/>
        <c:minorTickMark val="none"/>
        <c:tickLblPos val="nextTo"/>
        <c:txPr>
          <a:bodyPr rot="-5400000" vert="horz" anchor="ctr" anchorCtr="0"/>
          <a:lstStyle/>
          <a:p>
            <a:pPr>
              <a:defRPr/>
            </a:pPr>
            <a:endParaRPr lang="en-US"/>
          </a:p>
        </c:txPr>
        <c:crossAx val="52351744"/>
        <c:crosses val="autoZero"/>
        <c:auto val="1"/>
        <c:lblAlgn val="ctr"/>
        <c:lblOffset val="100"/>
        <c:noMultiLvlLbl val="0"/>
      </c:catAx>
      <c:valAx>
        <c:axId val="52351744"/>
        <c:scaling>
          <c:orientation val="minMax"/>
        </c:scaling>
        <c:delete val="0"/>
        <c:axPos val="l"/>
        <c:majorGridlines/>
        <c:numFmt formatCode="_(* #,##0_);_(* \(#,##0\);_(* &quot;-&quot;_);_(@_)" sourceLinked="1"/>
        <c:majorTickMark val="out"/>
        <c:minorTickMark val="none"/>
        <c:tickLblPos val="nextTo"/>
        <c:crossAx val="52329472"/>
        <c:crosses val="autoZero"/>
        <c:crossBetween val="between"/>
      </c:valAx>
    </c:plotArea>
    <c:legend>
      <c:legendPos val="r"/>
      <c:layout>
        <c:manualLayout>
          <c:xMode val="edge"/>
          <c:yMode val="edge"/>
          <c:x val="0.39139875257528334"/>
          <c:y val="0.89333613298337711"/>
          <c:w val="0.22150582790054435"/>
          <c:h val="8.0000349956255656E-2"/>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03679734097171"/>
          <c:y val="0.13010425780110821"/>
          <c:w val="0.80505858571331557"/>
          <c:h val="0.75391586468358329"/>
        </c:manualLayout>
      </c:layout>
      <c:barChart>
        <c:barDir val="col"/>
        <c:grouping val="clustered"/>
        <c:varyColors val="0"/>
        <c:ser>
          <c:idx val="0"/>
          <c:order val="0"/>
          <c:tx>
            <c:strRef>
              <c:f>'Data Input'!$B$86</c:f>
              <c:strCache>
                <c:ptCount val="1"/>
                <c:pt idx="0">
                  <c:v> total revenue </c:v>
                </c:pt>
              </c:strCache>
            </c:strRef>
          </c:tx>
          <c:invertIfNegative val="0"/>
          <c:cat>
            <c:numRef>
              <c:f>'Data Input'!$F$2:$I$2</c:f>
              <c:numCache>
                <c:formatCode>General</c:formatCode>
                <c:ptCount val="4"/>
                <c:pt idx="0">
                  <c:v>2011</c:v>
                </c:pt>
                <c:pt idx="1">
                  <c:v>2012</c:v>
                </c:pt>
                <c:pt idx="2">
                  <c:v>2013</c:v>
                </c:pt>
                <c:pt idx="3">
                  <c:v>2014</c:v>
                </c:pt>
              </c:numCache>
            </c:numRef>
          </c:cat>
          <c:val>
            <c:numRef>
              <c:f>'Data Input'!$F$86:$I$86</c:f>
              <c:numCache>
                <c:formatCode>_(* #,##0_);_(* \(#,##0\);_(* "-"_);_(@_)</c:formatCode>
                <c:ptCount val="4"/>
                <c:pt idx="0">
                  <c:v>53520020</c:v>
                </c:pt>
                <c:pt idx="1">
                  <c:v>51359970</c:v>
                </c:pt>
                <c:pt idx="2">
                  <c:v>80526178</c:v>
                </c:pt>
                <c:pt idx="3">
                  <c:v>78559133</c:v>
                </c:pt>
              </c:numCache>
            </c:numRef>
          </c:val>
        </c:ser>
        <c:dLbls>
          <c:showLegendKey val="0"/>
          <c:showVal val="0"/>
          <c:showCatName val="0"/>
          <c:showSerName val="0"/>
          <c:showPercent val="0"/>
          <c:showBubbleSize val="0"/>
        </c:dLbls>
        <c:gapWidth val="150"/>
        <c:axId val="178528640"/>
        <c:axId val="178530176"/>
      </c:barChart>
      <c:catAx>
        <c:axId val="178528640"/>
        <c:scaling>
          <c:orientation val="minMax"/>
        </c:scaling>
        <c:delete val="0"/>
        <c:axPos val="b"/>
        <c:numFmt formatCode="General" sourceLinked="1"/>
        <c:majorTickMark val="out"/>
        <c:minorTickMark val="none"/>
        <c:tickLblPos val="nextTo"/>
        <c:crossAx val="178530176"/>
        <c:crosses val="autoZero"/>
        <c:auto val="1"/>
        <c:lblAlgn val="ctr"/>
        <c:lblOffset val="100"/>
        <c:noMultiLvlLbl val="0"/>
      </c:catAx>
      <c:valAx>
        <c:axId val="178530176"/>
        <c:scaling>
          <c:orientation val="minMax"/>
        </c:scaling>
        <c:delete val="0"/>
        <c:axPos val="l"/>
        <c:majorGridlines/>
        <c:numFmt formatCode="_(* #,##0_);_(* \(#,##0\);_(* &quot;-&quot;_);_(@_)" sourceLinked="1"/>
        <c:majorTickMark val="out"/>
        <c:minorTickMark val="none"/>
        <c:tickLblPos val="nextTo"/>
        <c:crossAx val="178528640"/>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'Data Input'!$B$19:$B$30</c:f>
              <c:strCache>
                <c:ptCount val="12"/>
                <c:pt idx="0">
                  <c:v>Legislative</c:v>
                </c:pt>
                <c:pt idx="1">
                  <c:v>Judicial</c:v>
                </c:pt>
                <c:pt idx="2">
                  <c:v>General government</c:v>
                </c:pt>
                <c:pt idx="3">
                  <c:v>Public Safety</c:v>
                </c:pt>
                <c:pt idx="4">
                  <c:v>Public Works</c:v>
                </c:pt>
                <c:pt idx="5">
                  <c:v>Health &amp; welfare</c:v>
                </c:pt>
                <c:pt idx="6">
                  <c:v>Community &amp; economic development</c:v>
                </c:pt>
                <c:pt idx="7">
                  <c:v>Recreation &amp; culture</c:v>
                </c:pt>
                <c:pt idx="8">
                  <c:v>Capital outlay</c:v>
                </c:pt>
                <c:pt idx="9">
                  <c:v>Debt service</c:v>
                </c:pt>
                <c:pt idx="10">
                  <c:v>Net Interfund transfers</c:v>
                </c:pt>
                <c:pt idx="11">
                  <c:v>Extraordinary/ Special items</c:v>
                </c:pt>
              </c:strCache>
            </c:strRef>
          </c:cat>
          <c:val>
            <c:numRef>
              <c:f>'Data Input'!$I$19:$I$30</c:f>
              <c:numCache>
                <c:formatCode>_(* #,##0_);_(* \(#,##0\);_(* "-"_);_(@_)</c:formatCode>
                <c:ptCount val="12"/>
                <c:pt idx="0">
                  <c:v>330241</c:v>
                </c:pt>
                <c:pt idx="1">
                  <c:v>6235594</c:v>
                </c:pt>
                <c:pt idx="2">
                  <c:v>9834886</c:v>
                </c:pt>
                <c:pt idx="3">
                  <c:v>10600670</c:v>
                </c:pt>
                <c:pt idx="4">
                  <c:v>43961</c:v>
                </c:pt>
                <c:pt idx="5">
                  <c:v>10945566</c:v>
                </c:pt>
                <c:pt idx="6">
                  <c:v>161196</c:v>
                </c:pt>
                <c:pt idx="7">
                  <c:v>1984445</c:v>
                </c:pt>
                <c:pt idx="8">
                  <c:v>36151525</c:v>
                </c:pt>
                <c:pt idx="9">
                  <c:v>3883817</c:v>
                </c:pt>
                <c:pt idx="10">
                  <c:v>4717545</c:v>
                </c:pt>
                <c:pt idx="11">
                  <c:v>1666910</c:v>
                </c:pt>
              </c:numCache>
            </c:numRef>
          </c:val>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60606207440853188"/>
          <c:y val="9.2971270457301476E-3"/>
          <c:w val="0.35198208615531501"/>
          <c:h val="0.99070287295426984"/>
        </c:manualLayout>
      </c:layout>
      <c:overlay val="0"/>
      <c:txPr>
        <a:bodyPr/>
        <a:lstStyle/>
        <a:p>
          <a:pPr>
            <a:defRPr sz="8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1842920297055E-2"/>
          <c:y val="3.3901376853033037E-2"/>
          <c:w val="0.7919646540833909"/>
          <c:h val="0.48420944588630332"/>
        </c:manualLayout>
      </c:layout>
      <c:barChart>
        <c:barDir val="col"/>
        <c:grouping val="clustered"/>
        <c:varyColors val="0"/>
        <c:ser>
          <c:idx val="0"/>
          <c:order val="0"/>
          <c:tx>
            <c:strRef>
              <c:f>'Data Input'!$K$2</c:f>
              <c:strCache>
                <c:ptCount val="1"/>
                <c:pt idx="0">
                  <c:v>2013</c:v>
                </c:pt>
              </c:strCache>
            </c:strRef>
          </c:tx>
          <c:invertIfNegative val="0"/>
          <c:cat>
            <c:strRef>
              <c:f>'Data Input'!$B$19:$B$30</c:f>
              <c:strCache>
                <c:ptCount val="12"/>
                <c:pt idx="0">
                  <c:v>Legislative</c:v>
                </c:pt>
                <c:pt idx="1">
                  <c:v>Judicial</c:v>
                </c:pt>
                <c:pt idx="2">
                  <c:v>General government</c:v>
                </c:pt>
                <c:pt idx="3">
                  <c:v>Public Safety</c:v>
                </c:pt>
                <c:pt idx="4">
                  <c:v>Public Works</c:v>
                </c:pt>
                <c:pt idx="5">
                  <c:v>Health &amp; welfare</c:v>
                </c:pt>
                <c:pt idx="6">
                  <c:v>Community &amp; economic development</c:v>
                </c:pt>
                <c:pt idx="7">
                  <c:v>Recreation &amp; culture</c:v>
                </c:pt>
                <c:pt idx="8">
                  <c:v>Capital outlay</c:v>
                </c:pt>
                <c:pt idx="9">
                  <c:v>Debt service</c:v>
                </c:pt>
                <c:pt idx="10">
                  <c:v>Net Interfund transfers</c:v>
                </c:pt>
                <c:pt idx="11">
                  <c:v>Extraordinary/ Special items</c:v>
                </c:pt>
              </c:strCache>
            </c:strRef>
          </c:cat>
          <c:val>
            <c:numRef>
              <c:f>'Data Input'!$K$19:$K$30</c:f>
              <c:numCache>
                <c:formatCode>_(* #,##0_);_(* \(#,##0\);_(* "-"_);_(@_)</c:formatCode>
                <c:ptCount val="12"/>
                <c:pt idx="0">
                  <c:v>3.28</c:v>
                </c:pt>
                <c:pt idx="1">
                  <c:v>58.51</c:v>
                </c:pt>
                <c:pt idx="2">
                  <c:v>104.01</c:v>
                </c:pt>
                <c:pt idx="3">
                  <c:v>104.52</c:v>
                </c:pt>
                <c:pt idx="4">
                  <c:v>44.2</c:v>
                </c:pt>
                <c:pt idx="5">
                  <c:v>94.59</c:v>
                </c:pt>
                <c:pt idx="6">
                  <c:v>3.27</c:v>
                </c:pt>
                <c:pt idx="7">
                  <c:v>15.06</c:v>
                </c:pt>
                <c:pt idx="8">
                  <c:v>0</c:v>
                </c:pt>
                <c:pt idx="9">
                  <c:v>23.03</c:v>
                </c:pt>
                <c:pt idx="10">
                  <c:v>45.37</c:v>
                </c:pt>
                <c:pt idx="11">
                  <c:v>13.99</c:v>
                </c:pt>
              </c:numCache>
            </c:numRef>
          </c:val>
        </c:ser>
        <c:ser>
          <c:idx val="2"/>
          <c:order val="1"/>
          <c:tx>
            <c:strRef>
              <c:f>'Data Input'!$L$2</c:f>
              <c:strCache>
                <c:ptCount val="1"/>
                <c:pt idx="0">
                  <c:v>2014</c:v>
                </c:pt>
              </c:strCache>
            </c:strRef>
          </c:tx>
          <c:invertIfNegative val="0"/>
          <c:cat>
            <c:strRef>
              <c:f>'Data Input'!$B$19:$B$30</c:f>
              <c:strCache>
                <c:ptCount val="12"/>
                <c:pt idx="0">
                  <c:v>Legislative</c:v>
                </c:pt>
                <c:pt idx="1">
                  <c:v>Judicial</c:v>
                </c:pt>
                <c:pt idx="2">
                  <c:v>General government</c:v>
                </c:pt>
                <c:pt idx="3">
                  <c:v>Public Safety</c:v>
                </c:pt>
                <c:pt idx="4">
                  <c:v>Public Works</c:v>
                </c:pt>
                <c:pt idx="5">
                  <c:v>Health &amp; welfare</c:v>
                </c:pt>
                <c:pt idx="6">
                  <c:v>Community &amp; economic development</c:v>
                </c:pt>
                <c:pt idx="7">
                  <c:v>Recreation &amp; culture</c:v>
                </c:pt>
                <c:pt idx="8">
                  <c:v>Capital outlay</c:v>
                </c:pt>
                <c:pt idx="9">
                  <c:v>Debt service</c:v>
                </c:pt>
                <c:pt idx="10">
                  <c:v>Net Interfund transfers</c:v>
                </c:pt>
                <c:pt idx="11">
                  <c:v>Extraordinary/ Special items</c:v>
                </c:pt>
              </c:strCache>
            </c:strRef>
          </c:cat>
          <c:val>
            <c:numRef>
              <c:f>'Data Input'!$L$19:$L$30</c:f>
              <c:numCache>
                <c:formatCode>_(* #,##0_);_(* \(#,##0\);_(* "-"_);_(@_)</c:formatCode>
                <c:ptCount val="12"/>
                <c:pt idx="0">
                  <c:v>3.06</c:v>
                </c:pt>
                <c:pt idx="1">
                  <c:v>57.86</c:v>
                </c:pt>
                <c:pt idx="2">
                  <c:v>91.26</c:v>
                </c:pt>
                <c:pt idx="3">
                  <c:v>98.36</c:v>
                </c:pt>
                <c:pt idx="4">
                  <c:v>0.41</c:v>
                </c:pt>
                <c:pt idx="5">
                  <c:v>101.56</c:v>
                </c:pt>
                <c:pt idx="6">
                  <c:v>1.5</c:v>
                </c:pt>
                <c:pt idx="7">
                  <c:v>18.41</c:v>
                </c:pt>
                <c:pt idx="8">
                  <c:v>335.45</c:v>
                </c:pt>
                <c:pt idx="9">
                  <c:v>36.04</c:v>
                </c:pt>
                <c:pt idx="10">
                  <c:v>43.77</c:v>
                </c:pt>
                <c:pt idx="11">
                  <c:v>15.47</c:v>
                </c:pt>
              </c:numCache>
            </c:numRef>
          </c:val>
        </c:ser>
        <c:dLbls>
          <c:showLegendKey val="0"/>
          <c:showVal val="0"/>
          <c:showCatName val="0"/>
          <c:showSerName val="0"/>
          <c:showPercent val="0"/>
          <c:showBubbleSize val="0"/>
        </c:dLbls>
        <c:gapWidth val="150"/>
        <c:axId val="178576000"/>
        <c:axId val="178606464"/>
      </c:barChart>
      <c:catAx>
        <c:axId val="178576000"/>
        <c:scaling>
          <c:orientation val="minMax"/>
        </c:scaling>
        <c:delete val="0"/>
        <c:axPos val="b"/>
        <c:numFmt formatCode="_(* #,##0_);_(* \(#,##0\);_(* &quot;-&quot;_);_(@_)" sourceLinked="1"/>
        <c:majorTickMark val="out"/>
        <c:minorTickMark val="none"/>
        <c:tickLblPos val="nextTo"/>
        <c:txPr>
          <a:bodyPr rot="-5400000" vert="horz" anchor="ctr" anchorCtr="0"/>
          <a:lstStyle/>
          <a:p>
            <a:pPr>
              <a:defRPr/>
            </a:pPr>
            <a:endParaRPr lang="en-US"/>
          </a:p>
        </c:txPr>
        <c:crossAx val="178606464"/>
        <c:crosses val="autoZero"/>
        <c:auto val="1"/>
        <c:lblAlgn val="ctr"/>
        <c:lblOffset val="100"/>
        <c:noMultiLvlLbl val="0"/>
      </c:catAx>
      <c:valAx>
        <c:axId val="178606464"/>
        <c:scaling>
          <c:orientation val="minMax"/>
        </c:scaling>
        <c:delete val="0"/>
        <c:axPos val="l"/>
        <c:majorGridlines/>
        <c:numFmt formatCode="_(* #,##0_);_(* \(#,##0\);_(* &quot;-&quot;_);_(@_)" sourceLinked="1"/>
        <c:majorTickMark val="out"/>
        <c:minorTickMark val="none"/>
        <c:tickLblPos val="nextTo"/>
        <c:crossAx val="178576000"/>
        <c:crosses val="autoZero"/>
        <c:crossBetween val="between"/>
      </c:valAx>
    </c:plotArea>
    <c:legend>
      <c:legendPos val="r"/>
      <c:layout>
        <c:manualLayout>
          <c:xMode val="edge"/>
          <c:yMode val="edge"/>
          <c:x val="0.39883309333415118"/>
          <c:y val="0.90782240208800802"/>
          <c:w val="0.20038930931298954"/>
          <c:h val="6.7039106145251437E-2"/>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17530571235674"/>
          <c:y val="0.10529339426977222"/>
          <c:w val="0.81792007734193062"/>
          <c:h val="0.79738083438870921"/>
        </c:manualLayout>
      </c:layout>
      <c:barChart>
        <c:barDir val="col"/>
        <c:grouping val="clustered"/>
        <c:varyColors val="0"/>
        <c:ser>
          <c:idx val="0"/>
          <c:order val="0"/>
          <c:tx>
            <c:strRef>
              <c:f>'Data Input'!$F$88:$I$88</c:f>
              <c:strCache>
                <c:ptCount val="1"/>
                <c:pt idx="0">
                  <c:v> 450,590   445,004   353,775   330,241 </c:v>
                </c:pt>
              </c:strCache>
            </c:strRef>
          </c:tx>
          <c:invertIfNegative val="0"/>
          <c:cat>
            <c:numRef>
              <c:f>'Data Input'!$F$85:$I$85</c:f>
              <c:numCache>
                <c:formatCode>General</c:formatCode>
                <c:ptCount val="4"/>
                <c:pt idx="0">
                  <c:v>2011</c:v>
                </c:pt>
                <c:pt idx="1">
                  <c:v>2012</c:v>
                </c:pt>
                <c:pt idx="2">
                  <c:v>2013</c:v>
                </c:pt>
                <c:pt idx="3">
                  <c:v>2014</c:v>
                </c:pt>
              </c:numCache>
            </c:numRef>
          </c:cat>
          <c:val>
            <c:numRef>
              <c:f>'Data Input'!$F$88:$I$88</c:f>
              <c:numCache>
                <c:formatCode>_(* #,##0_);_(* \(#,##0\);_(* "-"_);_(@_)</c:formatCode>
                <c:ptCount val="4"/>
                <c:pt idx="0">
                  <c:v>450590</c:v>
                </c:pt>
                <c:pt idx="1">
                  <c:v>445004</c:v>
                </c:pt>
                <c:pt idx="2">
                  <c:v>353775</c:v>
                </c:pt>
                <c:pt idx="3">
                  <c:v>330241</c:v>
                </c:pt>
              </c:numCache>
            </c:numRef>
          </c:val>
        </c:ser>
        <c:dLbls>
          <c:showLegendKey val="0"/>
          <c:showVal val="0"/>
          <c:showCatName val="0"/>
          <c:showSerName val="0"/>
          <c:showPercent val="0"/>
          <c:showBubbleSize val="0"/>
        </c:dLbls>
        <c:gapWidth val="150"/>
        <c:axId val="52245248"/>
        <c:axId val="178634752"/>
      </c:barChart>
      <c:catAx>
        <c:axId val="52245248"/>
        <c:scaling>
          <c:orientation val="minMax"/>
        </c:scaling>
        <c:delete val="0"/>
        <c:axPos val="b"/>
        <c:numFmt formatCode="General" sourceLinked="1"/>
        <c:majorTickMark val="out"/>
        <c:minorTickMark val="none"/>
        <c:tickLblPos val="nextTo"/>
        <c:crossAx val="178634752"/>
        <c:crosses val="autoZero"/>
        <c:auto val="1"/>
        <c:lblAlgn val="ctr"/>
        <c:lblOffset val="100"/>
        <c:noMultiLvlLbl val="0"/>
      </c:catAx>
      <c:valAx>
        <c:axId val="178634752"/>
        <c:scaling>
          <c:orientation val="minMax"/>
        </c:scaling>
        <c:delete val="0"/>
        <c:axPos val="l"/>
        <c:majorGridlines/>
        <c:numFmt formatCode="_(* #,##0_);_(* \(#,##0\);_(* &quot;-&quot;_);_(@_)" sourceLinked="1"/>
        <c:majorTickMark val="out"/>
        <c:minorTickMark val="none"/>
        <c:tickLblPos val="nextTo"/>
        <c:crossAx val="52245248"/>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40316668068341E-2"/>
          <c:y val="3.9945572804306592E-2"/>
          <c:w val="0.57769165834280556"/>
          <c:h val="0.80156170809379312"/>
        </c:manualLayout>
      </c:layout>
      <c:barChart>
        <c:barDir val="col"/>
        <c:grouping val="clustered"/>
        <c:varyColors val="0"/>
        <c:ser>
          <c:idx val="0"/>
          <c:order val="0"/>
          <c:tx>
            <c:strRef>
              <c:f>'Data Input'!$B$17</c:f>
              <c:strCache>
                <c:ptCount val="1"/>
                <c:pt idx="0">
                  <c:v>total revenue</c:v>
                </c:pt>
              </c:strCache>
            </c:strRef>
          </c:tx>
          <c:invertIfNegative val="0"/>
          <c:cat>
            <c:numRef>
              <c:f>'Data Input'!$G$2:$I$2</c:f>
              <c:numCache>
                <c:formatCode>General</c:formatCode>
                <c:ptCount val="3"/>
                <c:pt idx="0">
                  <c:v>2012</c:v>
                </c:pt>
                <c:pt idx="1">
                  <c:v>2013</c:v>
                </c:pt>
                <c:pt idx="2">
                  <c:v>2014</c:v>
                </c:pt>
              </c:numCache>
            </c:numRef>
          </c:cat>
          <c:val>
            <c:numRef>
              <c:f>'Data Input'!$G$17:$I$17</c:f>
              <c:numCache>
                <c:formatCode>_(* #,##0_);_(* \(#,##0\);_(* "-"_);_(@_)</c:formatCode>
                <c:ptCount val="3"/>
                <c:pt idx="0">
                  <c:v>51359970</c:v>
                </c:pt>
                <c:pt idx="1">
                  <c:v>80526178</c:v>
                </c:pt>
                <c:pt idx="2">
                  <c:v>78559133</c:v>
                </c:pt>
              </c:numCache>
            </c:numRef>
          </c:val>
        </c:ser>
        <c:ser>
          <c:idx val="1"/>
          <c:order val="1"/>
          <c:tx>
            <c:strRef>
              <c:f>'Data Input'!$B$31</c:f>
              <c:strCache>
                <c:ptCount val="1"/>
                <c:pt idx="0">
                  <c:v>total expenditures</c:v>
                </c:pt>
              </c:strCache>
            </c:strRef>
          </c:tx>
          <c:invertIfNegative val="0"/>
          <c:cat>
            <c:numRef>
              <c:f>'Data Input'!$G$2:$I$2</c:f>
              <c:numCache>
                <c:formatCode>General</c:formatCode>
                <c:ptCount val="3"/>
                <c:pt idx="0">
                  <c:v>2012</c:v>
                </c:pt>
                <c:pt idx="1">
                  <c:v>2013</c:v>
                </c:pt>
                <c:pt idx="2">
                  <c:v>2014</c:v>
                </c:pt>
              </c:numCache>
            </c:numRef>
          </c:cat>
          <c:val>
            <c:numRef>
              <c:f>'Data Input'!$G$31:$I$31</c:f>
              <c:numCache>
                <c:formatCode>_(* #,##0_);_(* \(#,##0\);_(* "-"_);_(@_)</c:formatCode>
                <c:ptCount val="3"/>
                <c:pt idx="0">
                  <c:v>51096111</c:v>
                </c:pt>
                <c:pt idx="1">
                  <c:v>54944489</c:v>
                </c:pt>
                <c:pt idx="2">
                  <c:v>86556356</c:v>
                </c:pt>
              </c:numCache>
            </c:numRef>
          </c:val>
        </c:ser>
        <c:dLbls>
          <c:showLegendKey val="0"/>
          <c:showVal val="0"/>
          <c:showCatName val="0"/>
          <c:showSerName val="0"/>
          <c:showPercent val="0"/>
          <c:showBubbleSize val="0"/>
        </c:dLbls>
        <c:gapWidth val="150"/>
        <c:axId val="52438912"/>
        <c:axId val="52440448"/>
      </c:barChart>
      <c:lineChart>
        <c:grouping val="standard"/>
        <c:varyColors val="0"/>
        <c:ser>
          <c:idx val="2"/>
          <c:order val="2"/>
          <c:tx>
            <c:strRef>
              <c:f>'Data Input'!$B$40</c:f>
              <c:strCache>
                <c:ptCount val="1"/>
                <c:pt idx="0">
                  <c:v>Total fund balance</c:v>
                </c:pt>
              </c:strCache>
            </c:strRef>
          </c:tx>
          <c:spPr>
            <a:ln w="44450">
              <a:solidFill>
                <a:schemeClr val="tx1"/>
              </a:solidFill>
            </a:ln>
          </c:spPr>
          <c:marker>
            <c:symbol val="none"/>
          </c:marker>
          <c:cat>
            <c:numRef>
              <c:f>'Data Input'!$F$2:$H$2</c:f>
              <c:numCache>
                <c:formatCode>General</c:formatCode>
                <c:ptCount val="3"/>
                <c:pt idx="0">
                  <c:v>2011</c:v>
                </c:pt>
                <c:pt idx="1">
                  <c:v>2012</c:v>
                </c:pt>
                <c:pt idx="2">
                  <c:v>2013</c:v>
                </c:pt>
              </c:numCache>
            </c:numRef>
          </c:cat>
          <c:val>
            <c:numRef>
              <c:f>'Data Input'!$G$40:$I$40</c:f>
              <c:numCache>
                <c:formatCode>_(* #,##0_);_(* \(#,##0\);_(* "-"_);_(@_)</c:formatCode>
                <c:ptCount val="3"/>
                <c:pt idx="0">
                  <c:v>20033317</c:v>
                </c:pt>
                <c:pt idx="1">
                  <c:v>45615006</c:v>
                </c:pt>
                <c:pt idx="2">
                  <c:v>37617783</c:v>
                </c:pt>
              </c:numCache>
            </c:numRef>
          </c:val>
          <c:smooth val="0"/>
        </c:ser>
        <c:dLbls>
          <c:showLegendKey val="0"/>
          <c:showVal val="0"/>
          <c:showCatName val="0"/>
          <c:showSerName val="0"/>
          <c:showPercent val="0"/>
          <c:showBubbleSize val="0"/>
        </c:dLbls>
        <c:marker val="1"/>
        <c:smooth val="0"/>
        <c:axId val="52438912"/>
        <c:axId val="52440448"/>
      </c:lineChart>
      <c:catAx>
        <c:axId val="52438912"/>
        <c:scaling>
          <c:orientation val="minMax"/>
        </c:scaling>
        <c:delete val="0"/>
        <c:axPos val="b"/>
        <c:numFmt formatCode="General" sourceLinked="1"/>
        <c:majorTickMark val="out"/>
        <c:minorTickMark val="none"/>
        <c:tickLblPos val="nextTo"/>
        <c:crossAx val="52440448"/>
        <c:crosses val="autoZero"/>
        <c:auto val="1"/>
        <c:lblAlgn val="ctr"/>
        <c:lblOffset val="100"/>
        <c:noMultiLvlLbl val="0"/>
      </c:catAx>
      <c:valAx>
        <c:axId val="52440448"/>
        <c:scaling>
          <c:orientation val="minMax"/>
        </c:scaling>
        <c:delete val="0"/>
        <c:axPos val="l"/>
        <c:majorGridlines/>
        <c:numFmt formatCode="_(* #,##0_);_(* \(#,##0\);_(* &quot;-&quot;_);_(@_)" sourceLinked="1"/>
        <c:majorTickMark val="out"/>
        <c:minorTickMark val="none"/>
        <c:tickLblPos val="nextTo"/>
        <c:crossAx val="52438912"/>
        <c:crosses val="autoZero"/>
        <c:crossBetween val="between"/>
      </c:valAx>
    </c:plotArea>
    <c:legend>
      <c:legendPos val="r"/>
      <c:layout>
        <c:manualLayout>
          <c:xMode val="edge"/>
          <c:yMode val="edge"/>
          <c:x val="3.4408602150537634E-2"/>
          <c:y val="0.90810924310136909"/>
          <c:w val="0.9290342900685814"/>
          <c:h val="7.0270270270270219E-2"/>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 Input'!$B$35</c:f>
              <c:strCache>
                <c:ptCount val="1"/>
                <c:pt idx="0">
                  <c:v>Nonspendable</c:v>
                </c:pt>
              </c:strCache>
            </c:strRef>
          </c:tx>
          <c:invertIfNegative val="0"/>
          <c:cat>
            <c:numRef>
              <c:f>'Data Input'!$G$2:$I$2</c:f>
              <c:numCache>
                <c:formatCode>General</c:formatCode>
                <c:ptCount val="3"/>
                <c:pt idx="0">
                  <c:v>2012</c:v>
                </c:pt>
                <c:pt idx="1">
                  <c:v>2013</c:v>
                </c:pt>
                <c:pt idx="2">
                  <c:v>2014</c:v>
                </c:pt>
              </c:numCache>
            </c:numRef>
          </c:cat>
          <c:val>
            <c:numRef>
              <c:f>'Data Input'!$G$35:$I$35</c:f>
              <c:numCache>
                <c:formatCode>_(* #,##0_);_(* \(#,##0\);_(* "-"_);_(@_)</c:formatCode>
                <c:ptCount val="3"/>
                <c:pt idx="0">
                  <c:v>225313</c:v>
                </c:pt>
                <c:pt idx="1">
                  <c:v>2498082</c:v>
                </c:pt>
                <c:pt idx="2">
                  <c:v>3102529</c:v>
                </c:pt>
              </c:numCache>
            </c:numRef>
          </c:val>
        </c:ser>
        <c:ser>
          <c:idx val="1"/>
          <c:order val="1"/>
          <c:tx>
            <c:strRef>
              <c:f>'Data Input'!$B$36</c:f>
              <c:strCache>
                <c:ptCount val="1"/>
                <c:pt idx="0">
                  <c:v>Restricted</c:v>
                </c:pt>
              </c:strCache>
            </c:strRef>
          </c:tx>
          <c:invertIfNegative val="0"/>
          <c:cat>
            <c:numRef>
              <c:f>'Data Input'!$G$2:$I$2</c:f>
              <c:numCache>
                <c:formatCode>General</c:formatCode>
                <c:ptCount val="3"/>
                <c:pt idx="0">
                  <c:v>2012</c:v>
                </c:pt>
                <c:pt idx="1">
                  <c:v>2013</c:v>
                </c:pt>
                <c:pt idx="2">
                  <c:v>2014</c:v>
                </c:pt>
              </c:numCache>
            </c:numRef>
          </c:cat>
          <c:val>
            <c:numRef>
              <c:f>'Data Input'!$G$36:$I$36</c:f>
              <c:numCache>
                <c:formatCode>_(* #,##0_);_(* \(#,##0\);_(* "-"_);_(@_)</c:formatCode>
                <c:ptCount val="3"/>
                <c:pt idx="0">
                  <c:v>5653904</c:v>
                </c:pt>
                <c:pt idx="1">
                  <c:v>29700863</c:v>
                </c:pt>
                <c:pt idx="2">
                  <c:v>20298730</c:v>
                </c:pt>
              </c:numCache>
            </c:numRef>
          </c:val>
        </c:ser>
        <c:ser>
          <c:idx val="2"/>
          <c:order val="2"/>
          <c:tx>
            <c:strRef>
              <c:f>'Data Input'!$B$37</c:f>
              <c:strCache>
                <c:ptCount val="1"/>
                <c:pt idx="0">
                  <c:v>Committed</c:v>
                </c:pt>
              </c:strCache>
            </c:strRef>
          </c:tx>
          <c:invertIfNegative val="0"/>
          <c:cat>
            <c:numRef>
              <c:f>'Data Input'!$G$2:$I$2</c:f>
              <c:numCache>
                <c:formatCode>General</c:formatCode>
                <c:ptCount val="3"/>
                <c:pt idx="0">
                  <c:v>2012</c:v>
                </c:pt>
                <c:pt idx="1">
                  <c:v>2013</c:v>
                </c:pt>
                <c:pt idx="2">
                  <c:v>2014</c:v>
                </c:pt>
              </c:numCache>
            </c:numRef>
          </c:cat>
          <c:val>
            <c:numRef>
              <c:f>'Data Input'!$G$37:$I$37</c:f>
              <c:numCache>
                <c:formatCode>_(* #,##0_);_(* \(#,##0\);_(* "-"_);_(@_)</c:formatCode>
                <c:ptCount val="3"/>
                <c:pt idx="0">
                  <c:v>6485024</c:v>
                </c:pt>
                <c:pt idx="1">
                  <c:v>4942969</c:v>
                </c:pt>
                <c:pt idx="2">
                  <c:v>4942969</c:v>
                </c:pt>
              </c:numCache>
            </c:numRef>
          </c:val>
        </c:ser>
        <c:ser>
          <c:idx val="3"/>
          <c:order val="3"/>
          <c:tx>
            <c:strRef>
              <c:f>'Data Input'!$B$38</c:f>
              <c:strCache>
                <c:ptCount val="1"/>
                <c:pt idx="0">
                  <c:v>Assigned</c:v>
                </c:pt>
              </c:strCache>
            </c:strRef>
          </c:tx>
          <c:invertIfNegative val="0"/>
          <c:cat>
            <c:numRef>
              <c:f>'Data Input'!$G$2:$I$2</c:f>
              <c:numCache>
                <c:formatCode>General</c:formatCode>
                <c:ptCount val="3"/>
                <c:pt idx="0">
                  <c:v>2012</c:v>
                </c:pt>
                <c:pt idx="1">
                  <c:v>2013</c:v>
                </c:pt>
                <c:pt idx="2">
                  <c:v>2014</c:v>
                </c:pt>
              </c:numCache>
            </c:numRef>
          </c:cat>
          <c:val>
            <c:numRef>
              <c:f>'Data Input'!$G$38:$I$38</c:f>
              <c:numCache>
                <c:formatCode>_(* #,##0_);_(* \(#,##0\);_(* "-"_);_(@_)</c:formatCode>
                <c:ptCount val="3"/>
                <c:pt idx="0">
                  <c:v>7669076</c:v>
                </c:pt>
                <c:pt idx="1">
                  <c:v>8473092</c:v>
                </c:pt>
                <c:pt idx="2">
                  <c:v>3590058</c:v>
                </c:pt>
              </c:numCache>
            </c:numRef>
          </c:val>
        </c:ser>
        <c:ser>
          <c:idx val="4"/>
          <c:order val="4"/>
          <c:tx>
            <c:strRef>
              <c:f>'Data Input'!$B$39</c:f>
              <c:strCache>
                <c:ptCount val="1"/>
                <c:pt idx="0">
                  <c:v>Unassigned</c:v>
                </c:pt>
              </c:strCache>
            </c:strRef>
          </c:tx>
          <c:invertIfNegative val="0"/>
          <c:cat>
            <c:numRef>
              <c:f>'Data Input'!$G$2:$I$2</c:f>
              <c:numCache>
                <c:formatCode>General</c:formatCode>
                <c:ptCount val="3"/>
                <c:pt idx="0">
                  <c:v>2012</c:v>
                </c:pt>
                <c:pt idx="1">
                  <c:v>2013</c:v>
                </c:pt>
                <c:pt idx="2">
                  <c:v>2014</c:v>
                </c:pt>
              </c:numCache>
            </c:numRef>
          </c:cat>
          <c:val>
            <c:numRef>
              <c:f>'Data Input'!$G$39:$I$39</c:f>
              <c:numCache>
                <c:formatCode>_(* #,##0_);_(* \(#,##0\);_(* "-"_);_(@_)</c:formatCode>
                <c:ptCount val="3"/>
                <c:pt idx="0">
                  <c:v>0</c:v>
                </c:pt>
                <c:pt idx="2">
                  <c:v>5683497</c:v>
                </c:pt>
              </c:numCache>
            </c:numRef>
          </c:val>
        </c:ser>
        <c:dLbls>
          <c:showLegendKey val="0"/>
          <c:showVal val="0"/>
          <c:showCatName val="0"/>
          <c:showSerName val="0"/>
          <c:showPercent val="0"/>
          <c:showBubbleSize val="0"/>
        </c:dLbls>
        <c:gapWidth val="150"/>
        <c:overlap val="100"/>
        <c:axId val="52484352"/>
        <c:axId val="52490240"/>
      </c:barChart>
      <c:catAx>
        <c:axId val="52484352"/>
        <c:scaling>
          <c:orientation val="minMax"/>
        </c:scaling>
        <c:delete val="0"/>
        <c:axPos val="b"/>
        <c:numFmt formatCode="General" sourceLinked="1"/>
        <c:majorTickMark val="out"/>
        <c:minorTickMark val="none"/>
        <c:tickLblPos val="nextTo"/>
        <c:crossAx val="52490240"/>
        <c:crosses val="autoZero"/>
        <c:auto val="1"/>
        <c:lblAlgn val="ctr"/>
        <c:lblOffset val="100"/>
        <c:noMultiLvlLbl val="0"/>
      </c:catAx>
      <c:valAx>
        <c:axId val="52490240"/>
        <c:scaling>
          <c:orientation val="minMax"/>
        </c:scaling>
        <c:delete val="0"/>
        <c:axPos val="l"/>
        <c:majorGridlines/>
        <c:numFmt formatCode="_(* #,##0_);_(* \(#,##0\);_(* &quot;-&quot;_);_(@_)" sourceLinked="1"/>
        <c:majorTickMark val="out"/>
        <c:minorTickMark val="none"/>
        <c:tickLblPos val="nextTo"/>
        <c:crossAx val="52484352"/>
        <c:crosses val="autoZero"/>
        <c:crossBetween val="between"/>
      </c:valAx>
    </c:plotArea>
    <c:legend>
      <c:legendPos val="b"/>
      <c:layout>
        <c:manualLayout>
          <c:xMode val="edge"/>
          <c:yMode val="edge"/>
          <c:x val="7.4766355140187007E-2"/>
          <c:y val="0.89666946631671063"/>
          <c:w val="0.89953271028037352"/>
          <c:h val="8.0000349956255656E-2"/>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 Input'!$B$35</c:f>
              <c:strCache>
                <c:ptCount val="1"/>
                <c:pt idx="0">
                  <c:v>Nonspendable</c:v>
                </c:pt>
              </c:strCache>
            </c:strRef>
          </c:tx>
          <c:invertIfNegative val="0"/>
          <c:cat>
            <c:numRef>
              <c:f>'Data Input'!$J$2:$L$2</c:f>
              <c:numCache>
                <c:formatCode>General</c:formatCode>
                <c:ptCount val="3"/>
                <c:pt idx="0">
                  <c:v>2012</c:v>
                </c:pt>
                <c:pt idx="1">
                  <c:v>2013</c:v>
                </c:pt>
                <c:pt idx="2">
                  <c:v>2014</c:v>
                </c:pt>
              </c:numCache>
            </c:numRef>
          </c:cat>
          <c:val>
            <c:numRef>
              <c:f>'Data Input'!$J$35:$L$35</c:f>
              <c:numCache>
                <c:formatCode>_(* #,##0_);_(* \(#,##0\);_(* "-"_);_(@_)</c:formatCode>
                <c:ptCount val="3"/>
                <c:pt idx="0">
                  <c:v>2.09</c:v>
                </c:pt>
                <c:pt idx="1">
                  <c:v>23.18</c:v>
                </c:pt>
                <c:pt idx="2">
                  <c:v>28.79</c:v>
                </c:pt>
              </c:numCache>
            </c:numRef>
          </c:val>
        </c:ser>
        <c:ser>
          <c:idx val="1"/>
          <c:order val="1"/>
          <c:tx>
            <c:strRef>
              <c:f>'Data Input'!$B$36</c:f>
              <c:strCache>
                <c:ptCount val="1"/>
                <c:pt idx="0">
                  <c:v>Restricted</c:v>
                </c:pt>
              </c:strCache>
            </c:strRef>
          </c:tx>
          <c:invertIfNegative val="0"/>
          <c:cat>
            <c:numRef>
              <c:f>'Data Input'!$J$2:$L$2</c:f>
              <c:numCache>
                <c:formatCode>General</c:formatCode>
                <c:ptCount val="3"/>
                <c:pt idx="0">
                  <c:v>2012</c:v>
                </c:pt>
                <c:pt idx="1">
                  <c:v>2013</c:v>
                </c:pt>
                <c:pt idx="2">
                  <c:v>2014</c:v>
                </c:pt>
              </c:numCache>
            </c:numRef>
          </c:cat>
          <c:val>
            <c:numRef>
              <c:f>'Data Input'!$J$36:$L$36</c:f>
              <c:numCache>
                <c:formatCode>_(* #,##0_);_(* \(#,##0\);_(* "-"_);_(@_)</c:formatCode>
                <c:ptCount val="3"/>
                <c:pt idx="0">
                  <c:v>52.46</c:v>
                </c:pt>
                <c:pt idx="1">
                  <c:v>275.58999999999997</c:v>
                </c:pt>
                <c:pt idx="2">
                  <c:v>188.35</c:v>
                </c:pt>
              </c:numCache>
            </c:numRef>
          </c:val>
        </c:ser>
        <c:ser>
          <c:idx val="2"/>
          <c:order val="2"/>
          <c:tx>
            <c:strRef>
              <c:f>'Data Input'!$B$37</c:f>
              <c:strCache>
                <c:ptCount val="1"/>
                <c:pt idx="0">
                  <c:v>Committed</c:v>
                </c:pt>
              </c:strCache>
            </c:strRef>
          </c:tx>
          <c:invertIfNegative val="0"/>
          <c:cat>
            <c:numRef>
              <c:f>'Data Input'!$J$2:$L$2</c:f>
              <c:numCache>
                <c:formatCode>General</c:formatCode>
                <c:ptCount val="3"/>
                <c:pt idx="0">
                  <c:v>2012</c:v>
                </c:pt>
                <c:pt idx="1">
                  <c:v>2013</c:v>
                </c:pt>
                <c:pt idx="2">
                  <c:v>2014</c:v>
                </c:pt>
              </c:numCache>
            </c:numRef>
          </c:cat>
          <c:val>
            <c:numRef>
              <c:f>'Data Input'!$J$37:$L$37</c:f>
              <c:numCache>
                <c:formatCode>_(* #,##0_);_(* \(#,##0\);_(* "-"_);_(@_)</c:formatCode>
                <c:ptCount val="3"/>
                <c:pt idx="0">
                  <c:v>60.17</c:v>
                </c:pt>
                <c:pt idx="1">
                  <c:v>45.87</c:v>
                </c:pt>
                <c:pt idx="2">
                  <c:v>45.87</c:v>
                </c:pt>
              </c:numCache>
            </c:numRef>
          </c:val>
        </c:ser>
        <c:ser>
          <c:idx val="3"/>
          <c:order val="3"/>
          <c:tx>
            <c:strRef>
              <c:f>'Data Input'!$B$38</c:f>
              <c:strCache>
                <c:ptCount val="1"/>
                <c:pt idx="0">
                  <c:v>Assigned</c:v>
                </c:pt>
              </c:strCache>
            </c:strRef>
          </c:tx>
          <c:invertIfNegative val="0"/>
          <c:cat>
            <c:numRef>
              <c:f>'Data Input'!$J$2:$L$2</c:f>
              <c:numCache>
                <c:formatCode>General</c:formatCode>
                <c:ptCount val="3"/>
                <c:pt idx="0">
                  <c:v>2012</c:v>
                </c:pt>
                <c:pt idx="1">
                  <c:v>2013</c:v>
                </c:pt>
                <c:pt idx="2">
                  <c:v>2014</c:v>
                </c:pt>
              </c:numCache>
            </c:numRef>
          </c:cat>
          <c:val>
            <c:numRef>
              <c:f>'Data Input'!$J$38:$L$38</c:f>
              <c:numCache>
                <c:formatCode>_(* #,##0_);_(* \(#,##0\);_(* "-"_);_(@_)</c:formatCode>
                <c:ptCount val="3"/>
                <c:pt idx="0">
                  <c:v>71.16</c:v>
                </c:pt>
                <c:pt idx="1">
                  <c:v>78.62</c:v>
                </c:pt>
                <c:pt idx="2">
                  <c:v>33.31</c:v>
                </c:pt>
              </c:numCache>
            </c:numRef>
          </c:val>
        </c:ser>
        <c:ser>
          <c:idx val="4"/>
          <c:order val="4"/>
          <c:tx>
            <c:strRef>
              <c:f>'Data Input'!$B$39</c:f>
              <c:strCache>
                <c:ptCount val="1"/>
                <c:pt idx="0">
                  <c:v>Unassigned</c:v>
                </c:pt>
              </c:strCache>
            </c:strRef>
          </c:tx>
          <c:invertIfNegative val="0"/>
          <c:cat>
            <c:numRef>
              <c:f>'Data Input'!$J$2:$L$2</c:f>
              <c:numCache>
                <c:formatCode>General</c:formatCode>
                <c:ptCount val="3"/>
                <c:pt idx="0">
                  <c:v>2012</c:v>
                </c:pt>
                <c:pt idx="1">
                  <c:v>2013</c:v>
                </c:pt>
                <c:pt idx="2">
                  <c:v>2014</c:v>
                </c:pt>
              </c:numCache>
            </c:numRef>
          </c:cat>
          <c:val>
            <c:numRef>
              <c:f>'Data Input'!$J$39:$J$39</c:f>
              <c:numCache>
                <c:formatCode>_(* #,##0_);_(* \(#,##0\);_(* "-"_);_(@_)</c:formatCode>
                <c:ptCount val="1"/>
                <c:pt idx="0">
                  <c:v>0</c:v>
                </c:pt>
              </c:numCache>
            </c:numRef>
          </c:val>
        </c:ser>
        <c:dLbls>
          <c:showLegendKey val="0"/>
          <c:showVal val="0"/>
          <c:showCatName val="0"/>
          <c:showSerName val="0"/>
          <c:showPercent val="0"/>
          <c:showBubbleSize val="0"/>
        </c:dLbls>
        <c:gapWidth val="150"/>
        <c:overlap val="100"/>
        <c:axId val="178682496"/>
        <c:axId val="178688384"/>
      </c:barChart>
      <c:catAx>
        <c:axId val="178682496"/>
        <c:scaling>
          <c:orientation val="minMax"/>
        </c:scaling>
        <c:delete val="0"/>
        <c:axPos val="b"/>
        <c:numFmt formatCode="General" sourceLinked="1"/>
        <c:majorTickMark val="out"/>
        <c:minorTickMark val="none"/>
        <c:tickLblPos val="nextTo"/>
        <c:crossAx val="178688384"/>
        <c:crosses val="autoZero"/>
        <c:auto val="1"/>
        <c:lblAlgn val="ctr"/>
        <c:lblOffset val="100"/>
        <c:noMultiLvlLbl val="0"/>
      </c:catAx>
      <c:valAx>
        <c:axId val="178688384"/>
        <c:scaling>
          <c:orientation val="minMax"/>
        </c:scaling>
        <c:delete val="0"/>
        <c:axPos val="l"/>
        <c:majorGridlines/>
        <c:numFmt formatCode="_(* #,##0_);_(* \(#,##0\);_(* &quot;-&quot;_);_(@_)" sourceLinked="1"/>
        <c:majorTickMark val="out"/>
        <c:minorTickMark val="none"/>
        <c:tickLblPos val="nextTo"/>
        <c:crossAx val="178682496"/>
        <c:crosses val="autoZero"/>
        <c:crossBetween val="between"/>
      </c:valAx>
    </c:plotArea>
    <c:legend>
      <c:legendPos val="b"/>
      <c:layout>
        <c:manualLayout>
          <c:xMode val="edge"/>
          <c:yMode val="edge"/>
          <c:x val="9.892495696102524E-2"/>
          <c:y val="0.89666946631671063"/>
          <c:w val="0.89247492450540455"/>
          <c:h val="8.0000349956255656E-2"/>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trlProps/ctrlProp1.xml><?xml version="1.0" encoding="utf-8"?>
<formControlPr xmlns="http://schemas.microsoft.com/office/spreadsheetml/2009/9/main" objectType="Drop" dropStyle="combo" dx="16" fmlaLink="'Data Input'!$B$85" fmlaRange="'Data Input'!$B$7:$B$17" sel="11" val="3"/>
</file>

<file path=xl/ctrlProps/ctrlProp2.xml><?xml version="1.0" encoding="utf-8"?>
<formControlPr xmlns="http://schemas.microsoft.com/office/spreadsheetml/2009/9/main" objectType="Drop" dropLines="14" dropStyle="combo" dx="16" fmlaLink="'Data Input'!$B$87" fmlaRange="'Data Input'!$B$19:$B$31" val="0"/>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522263</xdr:colOff>
      <xdr:row>30</xdr:row>
      <xdr:rowOff>32409</xdr:rowOff>
    </xdr:to>
    <xdr:sp macro="" textlink="">
      <xdr:nvSpPr>
        <xdr:cNvPr id="3" name="TextBox 2"/>
        <xdr:cNvSpPr txBox="1"/>
      </xdr:nvSpPr>
      <xdr:spPr>
        <a:xfrm>
          <a:off x="0" y="4213860"/>
          <a:ext cx="548640" cy="1851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i="1"/>
            <a:t>Please "hide" any rows that are not being used</a:t>
          </a:r>
          <a:r>
            <a:rPr lang="en-US" sz="1100"/>
            <a:t>. </a:t>
          </a:r>
        </a:p>
      </xdr:txBody>
    </xdr:sp>
    <xdr:clientData/>
  </xdr:twoCellAnchor>
  <xdr:twoCellAnchor>
    <xdr:from>
      <xdr:col>0</xdr:col>
      <xdr:colOff>0</xdr:colOff>
      <xdr:row>34</xdr:row>
      <xdr:rowOff>30480</xdr:rowOff>
    </xdr:from>
    <xdr:to>
      <xdr:col>1</xdr:col>
      <xdr:colOff>30480</xdr:colOff>
      <xdr:row>39</xdr:row>
      <xdr:rowOff>165721</xdr:rowOff>
    </xdr:to>
    <xdr:sp macro="" textlink="">
      <xdr:nvSpPr>
        <xdr:cNvPr id="4" name="TextBox 3"/>
        <xdr:cNvSpPr txBox="1"/>
      </xdr:nvSpPr>
      <xdr:spPr>
        <a:xfrm>
          <a:off x="0" y="6842760"/>
          <a:ext cx="62484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"Hide" unused rows</a:t>
          </a:r>
        </a:p>
      </xdr:txBody>
    </xdr:sp>
    <xdr:clientData/>
  </xdr:twoCellAnchor>
  <xdr:twoCellAnchor>
    <xdr:from>
      <xdr:col>0</xdr:col>
      <xdr:colOff>0</xdr:colOff>
      <xdr:row>34</xdr:row>
      <xdr:rowOff>30480</xdr:rowOff>
    </xdr:from>
    <xdr:to>
      <xdr:col>1</xdr:col>
      <xdr:colOff>30480</xdr:colOff>
      <xdr:row>39</xdr:row>
      <xdr:rowOff>165721</xdr:rowOff>
    </xdr:to>
    <xdr:sp macro="" textlink="">
      <xdr:nvSpPr>
        <xdr:cNvPr id="5" name="TextBox 4"/>
        <xdr:cNvSpPr txBox="1"/>
      </xdr:nvSpPr>
      <xdr:spPr>
        <a:xfrm>
          <a:off x="0" y="7183755"/>
          <a:ext cx="611505"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"Hide" unused rows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771525</xdr:colOff>
      <xdr:row>17</xdr:row>
      <xdr:rowOff>0</xdr:rowOff>
    </xdr:to>
    <xdr:graphicFrame macro="">
      <xdr:nvGraphicFramePr>
        <xdr:cNvPr id="12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4</xdr:col>
      <xdr:colOff>771525</xdr:colOff>
      <xdr:row>33</xdr:row>
      <xdr:rowOff>0</xdr:rowOff>
    </xdr:to>
    <xdr:graphicFrame macro="">
      <xdr:nvGraphicFramePr>
        <xdr:cNvPr id="12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18</xdr:row>
      <xdr:rowOff>0</xdr:rowOff>
    </xdr:from>
    <xdr:to>
      <xdr:col>9</xdr:col>
      <xdr:colOff>1323975</xdr:colOff>
      <xdr:row>33</xdr:row>
      <xdr:rowOff>0</xdr:rowOff>
    </xdr:to>
    <xdr:graphicFrame macro="">
      <xdr:nvGraphicFramePr>
        <xdr:cNvPr id="121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68580</xdr:colOff>
      <xdr:row>33</xdr:row>
      <xdr:rowOff>121920</xdr:rowOff>
    </xdr:from>
    <xdr:to>
      <xdr:col>9</xdr:col>
      <xdr:colOff>1291539</xdr:colOff>
      <xdr:row>36</xdr:row>
      <xdr:rowOff>266726</xdr:rowOff>
    </xdr:to>
    <xdr:sp macro="" textlink="">
      <xdr:nvSpPr>
        <xdr:cNvPr id="5" name="TextBox 4"/>
        <xdr:cNvSpPr txBox="1"/>
      </xdr:nvSpPr>
      <xdr:spPr>
        <a:xfrm>
          <a:off x="68580" y="6225540"/>
          <a:ext cx="9616440" cy="853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 </a:t>
          </a:r>
        </a:p>
      </xdr:txBody>
    </xdr:sp>
    <xdr:clientData/>
  </xdr:twoCellAnchor>
  <mc:AlternateContent xmlns:mc="http://schemas.openxmlformats.org/markup-compatibility/2006">
    <mc:Choice xmlns:a14="http://schemas.microsoft.com/office/drawing/2010/main" Requires="a14">
      <xdr:twoCellAnchor editAs="oneCell">
        <xdr:from>
          <xdr:col>5</xdr:col>
          <xdr:colOff>1181100</xdr:colOff>
          <xdr:row>18</xdr:row>
          <xdr:rowOff>9525</xdr:rowOff>
        </xdr:from>
        <xdr:to>
          <xdr:col>7</xdr:col>
          <xdr:colOff>762000</xdr:colOff>
          <xdr:row>19</xdr:row>
          <xdr:rowOff>85725</xdr:rowOff>
        </xdr:to>
        <xdr:sp macro="" textlink="">
          <xdr:nvSpPr>
            <xdr:cNvPr id="1079" name="Drop Down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28575</xdr:rowOff>
    </xdr:from>
    <xdr:to>
      <xdr:col>4</xdr:col>
      <xdr:colOff>609600</xdr:colOff>
      <xdr:row>15</xdr:row>
      <xdr:rowOff>152400</xdr:rowOff>
    </xdr:to>
    <xdr:graphicFrame macro="">
      <xdr:nvGraphicFramePr>
        <xdr:cNvPr id="22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17</xdr:row>
      <xdr:rowOff>171450</xdr:rowOff>
    </xdr:from>
    <xdr:to>
      <xdr:col>5</xdr:col>
      <xdr:colOff>552450</xdr:colOff>
      <xdr:row>35</xdr:row>
      <xdr:rowOff>152400</xdr:rowOff>
    </xdr:to>
    <xdr:graphicFrame macro="">
      <xdr:nvGraphicFramePr>
        <xdr:cNvPr id="223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571500</xdr:colOff>
      <xdr:row>18</xdr:row>
      <xdr:rowOff>28575</xdr:rowOff>
    </xdr:from>
    <xdr:to>
      <xdr:col>9</xdr:col>
      <xdr:colOff>1285875</xdr:colOff>
      <xdr:row>36</xdr:row>
      <xdr:rowOff>0</xdr:rowOff>
    </xdr:to>
    <xdr:graphicFrame macro="">
      <xdr:nvGraphicFramePr>
        <xdr:cNvPr id="22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68580</xdr:colOff>
      <xdr:row>36</xdr:row>
      <xdr:rowOff>83820</xdr:rowOff>
    </xdr:from>
    <xdr:to>
      <xdr:col>9</xdr:col>
      <xdr:colOff>1303052</xdr:colOff>
      <xdr:row>39</xdr:row>
      <xdr:rowOff>253439</xdr:rowOff>
    </xdr:to>
    <xdr:sp macro="" textlink="">
      <xdr:nvSpPr>
        <xdr:cNvPr id="3" name="TextBox 2"/>
        <xdr:cNvSpPr txBox="1"/>
      </xdr:nvSpPr>
      <xdr:spPr>
        <a:xfrm>
          <a:off x="68580" y="6850380"/>
          <a:ext cx="10195560" cy="868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 </a:t>
          </a:r>
        </a:p>
      </xdr:txBody>
    </xdr:sp>
    <xdr:clientData/>
  </xdr:twoCellAnchor>
  <mc:AlternateContent xmlns:mc="http://schemas.openxmlformats.org/markup-compatibility/2006">
    <mc:Choice xmlns:a14="http://schemas.microsoft.com/office/drawing/2010/main" Requires="a14">
      <xdr:twoCellAnchor editAs="oneCell">
        <xdr:from>
          <xdr:col>5</xdr:col>
          <xdr:colOff>1647825</xdr:colOff>
          <xdr:row>18</xdr:row>
          <xdr:rowOff>38100</xdr:rowOff>
        </xdr:from>
        <xdr:to>
          <xdr:col>9</xdr:col>
          <xdr:colOff>495300</xdr:colOff>
          <xdr:row>19</xdr:row>
          <xdr:rowOff>142875</xdr:rowOff>
        </xdr:to>
        <xdr:sp macro="" textlink="">
          <xdr:nvSpPr>
            <xdr:cNvPr id="2100" name="Drop Down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771525</xdr:colOff>
      <xdr:row>19</xdr:row>
      <xdr:rowOff>0</xdr:rowOff>
    </xdr:to>
    <xdr:graphicFrame macro="">
      <xdr:nvGraphicFramePr>
        <xdr:cNvPr id="52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11206</xdr:colOff>
      <xdr:row>20</xdr:row>
      <xdr:rowOff>44823</xdr:rowOff>
    </xdr:from>
    <xdr:to>
      <xdr:col>8</xdr:col>
      <xdr:colOff>485775</xdr:colOff>
      <xdr:row>35</xdr:row>
      <xdr:rowOff>22411</xdr:rowOff>
    </xdr:to>
    <xdr:graphicFrame macro="">
      <xdr:nvGraphicFramePr>
        <xdr:cNvPr id="52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45720</xdr:colOff>
      <xdr:row>35</xdr:row>
      <xdr:rowOff>78105</xdr:rowOff>
    </xdr:from>
    <xdr:to>
      <xdr:col>9</xdr:col>
      <xdr:colOff>26680</xdr:colOff>
      <xdr:row>38</xdr:row>
      <xdr:rowOff>228539</xdr:rowOff>
    </xdr:to>
    <xdr:sp macro="" textlink="">
      <xdr:nvSpPr>
        <xdr:cNvPr id="5" name="TextBox 4"/>
        <xdr:cNvSpPr txBox="1"/>
      </xdr:nvSpPr>
      <xdr:spPr>
        <a:xfrm>
          <a:off x="45720" y="5974080"/>
          <a:ext cx="899922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a:t>
          </a:r>
        </a:p>
      </xdr:txBody>
    </xdr:sp>
    <xdr:clientData/>
  </xdr:twoCellAnchor>
  <xdr:twoCellAnchor>
    <xdr:from>
      <xdr:col>0</xdr:col>
      <xdr:colOff>118222</xdr:colOff>
      <xdr:row>20</xdr:row>
      <xdr:rowOff>175932</xdr:rowOff>
    </xdr:from>
    <xdr:to>
      <xdr:col>4</xdr:col>
      <xdr:colOff>784412</xdr:colOff>
      <xdr:row>34</xdr:row>
      <xdr:rowOff>156882</xdr:rowOff>
    </xdr:to>
    <xdr:graphicFrame macro="">
      <xdr:nvGraphicFramePr>
        <xdr:cNvPr id="525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142875</xdr:colOff>
      <xdr:row>16</xdr:row>
      <xdr:rowOff>152400</xdr:rowOff>
    </xdr:to>
    <xdr:graphicFrame macro="">
      <xdr:nvGraphicFramePr>
        <xdr:cNvPr id="634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2</xdr:row>
      <xdr:rowOff>43142</xdr:rowOff>
    </xdr:from>
    <xdr:to>
      <xdr:col>10</xdr:col>
      <xdr:colOff>323850</xdr:colOff>
      <xdr:row>16</xdr:row>
      <xdr:rowOff>179293</xdr:rowOff>
    </xdr:to>
    <xdr:graphicFrame macro="">
      <xdr:nvGraphicFramePr>
        <xdr:cNvPr id="634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0</xdr:rowOff>
    </xdr:from>
    <xdr:to>
      <xdr:col>8</xdr:col>
      <xdr:colOff>581025</xdr:colOff>
      <xdr:row>33</xdr:row>
      <xdr:rowOff>0</xdr:rowOff>
    </xdr:to>
    <xdr:graphicFrame macro="">
      <xdr:nvGraphicFramePr>
        <xdr:cNvPr id="63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xdr:colOff>
      <xdr:row>18</xdr:row>
      <xdr:rowOff>38100</xdr:rowOff>
    </xdr:from>
    <xdr:to>
      <xdr:col>16</xdr:col>
      <xdr:colOff>0</xdr:colOff>
      <xdr:row>33</xdr:row>
      <xdr:rowOff>38100</xdr:rowOff>
    </xdr:to>
    <xdr:graphicFrame macro="">
      <xdr:nvGraphicFramePr>
        <xdr:cNvPr id="634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97715</xdr:colOff>
      <xdr:row>33</xdr:row>
      <xdr:rowOff>98612</xdr:rowOff>
    </xdr:from>
    <xdr:to>
      <xdr:col>16</xdr:col>
      <xdr:colOff>37737</xdr:colOff>
      <xdr:row>36</xdr:row>
      <xdr:rowOff>289112</xdr:rowOff>
    </xdr:to>
    <xdr:sp macro="" textlink="">
      <xdr:nvSpPr>
        <xdr:cNvPr id="2" name="TextBox 1"/>
        <xdr:cNvSpPr txBox="1"/>
      </xdr:nvSpPr>
      <xdr:spPr>
        <a:xfrm>
          <a:off x="97715" y="6385112"/>
          <a:ext cx="10014110" cy="963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Commentary: Bay</a:t>
          </a:r>
          <a:r>
            <a:rPr lang="en-US" sz="1100" baseline="0"/>
            <a:t> County governmental funds do not have any unfunded pension liabilities</a:t>
          </a:r>
          <a:endParaRPr lang="en-US" sz="1100"/>
        </a:p>
      </xdr:txBody>
    </xdr:sp>
    <xdr:clientData/>
  </xdr:twoCellAnchor>
  <xdr:twoCellAnchor>
    <xdr:from>
      <xdr:col>10</xdr:col>
      <xdr:colOff>414619</xdr:colOff>
      <xdr:row>2</xdr:row>
      <xdr:rowOff>20731</xdr:rowOff>
    </xdr:from>
    <xdr:to>
      <xdr:col>16</xdr:col>
      <xdr:colOff>33618</xdr:colOff>
      <xdr:row>16</xdr:row>
      <xdr:rowOff>168089</xdr:rowOff>
    </xdr:to>
    <xdr:graphicFrame macro="">
      <xdr:nvGraphicFramePr>
        <xdr:cNvPr id="634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62"/>
  <sheetViews>
    <sheetView showGridLines="0" topLeftCell="A52" workbookViewId="0">
      <selection activeCell="A86" sqref="A86:A87"/>
    </sheetView>
  </sheetViews>
  <sheetFormatPr defaultColWidth="95.28515625" defaultRowHeight="15"/>
  <cols>
    <col min="1" max="1" width="111" customWidth="1"/>
  </cols>
  <sheetData>
    <row r="1" spans="1:1" ht="18">
      <c r="A1" s="64" t="s">
        <v>217</v>
      </c>
    </row>
    <row r="4" spans="1:1" ht="15" customHeight="1">
      <c r="A4" s="82" t="s">
        <v>216</v>
      </c>
    </row>
    <row r="5" spans="1:1">
      <c r="A5" s="82"/>
    </row>
    <row r="6" spans="1:1">
      <c r="A6" s="82"/>
    </row>
    <row r="7" spans="1:1">
      <c r="A7" s="63"/>
    </row>
    <row r="8" spans="1:1">
      <c r="A8" s="62" t="s">
        <v>215</v>
      </c>
    </row>
    <row r="9" spans="1:1">
      <c r="A9" s="62" t="s">
        <v>214</v>
      </c>
    </row>
    <row r="10" spans="1:1">
      <c r="A10" s="62" t="s">
        <v>213</v>
      </c>
    </row>
    <row r="11" spans="1:1">
      <c r="A11" s="62" t="s">
        <v>212</v>
      </c>
    </row>
    <row r="12" spans="1:1">
      <c r="A12" s="62"/>
    </row>
    <row r="13" spans="1:1" ht="14.25" customHeight="1">
      <c r="A13" s="83" t="s">
        <v>211</v>
      </c>
    </row>
    <row r="14" spans="1:1" ht="14.25" customHeight="1">
      <c r="A14" s="83"/>
    </row>
    <row r="15" spans="1:1" ht="14.25" customHeight="1">
      <c r="A15" s="61"/>
    </row>
    <row r="16" spans="1:1">
      <c r="A16" s="60" t="s">
        <v>226</v>
      </c>
    </row>
    <row r="17" spans="1:1" ht="10.5" customHeight="1">
      <c r="A17" s="57"/>
    </row>
    <row r="18" spans="1:1" ht="15" customHeight="1">
      <c r="A18" s="79" t="s">
        <v>210</v>
      </c>
    </row>
    <row r="19" spans="1:1" ht="15" customHeight="1">
      <c r="A19" s="79"/>
    </row>
    <row r="20" spans="1:1" ht="10.5" customHeight="1">
      <c r="A20" s="57"/>
    </row>
    <row r="21" spans="1:1" ht="15" customHeight="1">
      <c r="A21" s="79" t="s">
        <v>227</v>
      </c>
    </row>
    <row r="22" spans="1:1">
      <c r="A22" s="79"/>
    </row>
    <row r="23" spans="1:1">
      <c r="A23" s="79"/>
    </row>
    <row r="24" spans="1:1">
      <c r="A24" s="79"/>
    </row>
    <row r="25" spans="1:1">
      <c r="A25" s="57"/>
    </row>
    <row r="26" spans="1:1">
      <c r="A26" s="59" t="s">
        <v>228</v>
      </c>
    </row>
    <row r="27" spans="1:1" ht="10.5" customHeight="1">
      <c r="A27" s="59"/>
    </row>
    <row r="28" spans="1:1" ht="15" customHeight="1">
      <c r="A28" s="79" t="s">
        <v>209</v>
      </c>
    </row>
    <row r="29" spans="1:1" ht="15" customHeight="1">
      <c r="A29" s="79"/>
    </row>
    <row r="30" spans="1:1" ht="10.5" customHeight="1">
      <c r="A30" s="57"/>
    </row>
    <row r="31" spans="1:1" ht="67.5" customHeight="1">
      <c r="A31" s="58" t="s">
        <v>233</v>
      </c>
    </row>
    <row r="32" spans="1:1">
      <c r="A32" s="58"/>
    </row>
    <row r="33" spans="1:1" ht="15" customHeight="1">
      <c r="A33" s="57" t="s">
        <v>229</v>
      </c>
    </row>
    <row r="34" spans="1:1" ht="10.5" customHeight="1">
      <c r="A34" s="57"/>
    </row>
    <row r="35" spans="1:1" ht="28.5">
      <c r="A35" s="57" t="s">
        <v>208</v>
      </c>
    </row>
    <row r="36" spans="1:1" ht="10.5" customHeight="1">
      <c r="A36" s="57"/>
    </row>
    <row r="37" spans="1:1" ht="15" customHeight="1">
      <c r="A37" s="79" t="s">
        <v>207</v>
      </c>
    </row>
    <row r="38" spans="1:1">
      <c r="A38" s="79"/>
    </row>
    <row r="39" spans="1:1">
      <c r="A39" s="79"/>
    </row>
    <row r="40" spans="1:1">
      <c r="A40" s="79"/>
    </row>
    <row r="41" spans="1:1">
      <c r="A41" s="57"/>
    </row>
    <row r="42" spans="1:1" ht="15" customHeight="1">
      <c r="A42" s="79" t="s">
        <v>230</v>
      </c>
    </row>
    <row r="43" spans="1:1">
      <c r="A43" s="79"/>
    </row>
    <row r="44" spans="1:1">
      <c r="A44" s="79"/>
    </row>
    <row r="45" spans="1:1">
      <c r="A45" s="57"/>
    </row>
    <row r="46" spans="1:1" ht="15" customHeight="1">
      <c r="A46" s="79" t="s">
        <v>231</v>
      </c>
    </row>
    <row r="47" spans="1:1">
      <c r="A47" s="79"/>
    </row>
    <row r="48" spans="1:1">
      <c r="A48" s="79"/>
    </row>
    <row r="49" spans="1:1">
      <c r="A49" s="79"/>
    </row>
    <row r="50" spans="1:1">
      <c r="A50" s="57"/>
    </row>
    <row r="51" spans="1:1">
      <c r="A51" s="79" t="s">
        <v>232</v>
      </c>
    </row>
    <row r="52" spans="1:1">
      <c r="A52" s="79"/>
    </row>
    <row r="53" spans="1:1">
      <c r="A53" s="57"/>
    </row>
    <row r="54" spans="1:1" ht="15" customHeight="1">
      <c r="A54" s="79" t="s">
        <v>206</v>
      </c>
    </row>
    <row r="55" spans="1:1">
      <c r="A55" s="79"/>
    </row>
    <row r="56" spans="1:1">
      <c r="A56" s="79"/>
    </row>
    <row r="57" spans="1:1">
      <c r="A57" s="57"/>
    </row>
    <row r="58" spans="1:1" ht="28.5">
      <c r="A58" s="57" t="s">
        <v>234</v>
      </c>
    </row>
    <row r="60" spans="1:1">
      <c r="A60" s="80" t="s">
        <v>236</v>
      </c>
    </row>
    <row r="61" spans="1:1">
      <c r="A61" s="80"/>
    </row>
    <row r="62" spans="1:1">
      <c r="A62" s="81"/>
    </row>
  </sheetData>
  <sheetProtection formatCells="0" formatColumns="0" formatRows="0" insertColumns="0" insertRows="0"/>
  <mergeCells count="11">
    <mergeCell ref="A54:A56"/>
    <mergeCell ref="A60:A62"/>
    <mergeCell ref="A4:A6"/>
    <mergeCell ref="A51:A52"/>
    <mergeCell ref="A37:A40"/>
    <mergeCell ref="A42:A44"/>
    <mergeCell ref="A46:A49"/>
    <mergeCell ref="A13:A14"/>
    <mergeCell ref="A18:A19"/>
    <mergeCell ref="A21:A24"/>
    <mergeCell ref="A28:A29"/>
  </mergeCells>
  <printOptions horizontalCentered="1"/>
  <pageMargins left="0.36" right="0.36" top="0.71" bottom="1.07" header="0.28999999999999998" footer="0.5"/>
  <pageSetup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8"/>
  <sheetViews>
    <sheetView tabSelected="1" zoomScaleNormal="100" zoomScaleSheetLayoutView="40" workbookViewId="0">
      <pane xSplit="2" ySplit="2" topLeftCell="E38" activePane="bottomRight" state="frozen"/>
      <selection activeCell="I4" sqref="I4"/>
      <selection pane="topRight" activeCell="I4" sqref="I4"/>
      <selection pane="bottomLeft" activeCell="I4" sqref="I4"/>
      <selection pane="bottomRight" activeCell="H93" sqref="H93"/>
    </sheetView>
  </sheetViews>
  <sheetFormatPr defaultRowHeight="15"/>
  <cols>
    <col min="1" max="1" width="8.7109375" customWidth="1"/>
    <col min="2" max="2" width="43.5703125" customWidth="1"/>
    <col min="3" max="3" width="20.7109375" hidden="1" customWidth="1"/>
    <col min="4" max="4" width="16.85546875" hidden="1" customWidth="1"/>
    <col min="5" max="5" width="12.5703125" bestFit="1" customWidth="1"/>
    <col min="6" max="7" width="13.140625" bestFit="1" customWidth="1"/>
    <col min="8" max="8" width="13.140625" customWidth="1"/>
    <col min="9" max="9" width="13.140625" bestFit="1" customWidth="1"/>
    <col min="10" max="10" width="10.28515625" customWidth="1"/>
    <col min="11" max="11" width="11" bestFit="1" customWidth="1"/>
    <col min="12" max="12" width="10.28515625" customWidth="1"/>
  </cols>
  <sheetData>
    <row r="1" spans="1:12" ht="17.25">
      <c r="A1" s="40" t="s">
        <v>237</v>
      </c>
      <c r="B1" s="27"/>
      <c r="F1">
        <v>107771</v>
      </c>
      <c r="G1">
        <v>107771</v>
      </c>
      <c r="H1">
        <v>107771</v>
      </c>
      <c r="I1">
        <v>107771</v>
      </c>
      <c r="J1" s="19"/>
      <c r="K1" s="19" t="s">
        <v>163</v>
      </c>
      <c r="L1" s="19"/>
    </row>
    <row r="2" spans="1:12" s="32" customFormat="1" ht="16.5" customHeight="1">
      <c r="A2" s="41" t="s">
        <v>191</v>
      </c>
      <c r="B2" s="41"/>
      <c r="C2" s="54">
        <v>2007</v>
      </c>
      <c r="D2" s="54">
        <v>2008</v>
      </c>
      <c r="E2" s="54">
        <v>2010</v>
      </c>
      <c r="F2" s="54">
        <v>2011</v>
      </c>
      <c r="G2" s="54">
        <v>2012</v>
      </c>
      <c r="H2" s="54">
        <v>2013</v>
      </c>
      <c r="I2" s="54">
        <v>2014</v>
      </c>
      <c r="J2" s="36">
        <v>2012</v>
      </c>
      <c r="K2" s="36">
        <v>2013</v>
      </c>
      <c r="L2" s="36">
        <v>2014</v>
      </c>
    </row>
    <row r="3" spans="1:12" s="32" customFormat="1" ht="17.25" hidden="1">
      <c r="A3" s="67" t="s">
        <v>225</v>
      </c>
      <c r="B3" s="41"/>
      <c r="C3" s="54"/>
      <c r="D3" s="54"/>
      <c r="E3" s="54"/>
      <c r="F3" s="54"/>
      <c r="G3" s="54"/>
      <c r="H3" s="54"/>
      <c r="I3" s="54"/>
      <c r="J3" s="36"/>
      <c r="K3" s="36"/>
      <c r="L3" s="36"/>
    </row>
    <row r="4" spans="1:12" s="1" customFormat="1" ht="17.25"/>
    <row r="5" spans="1:12">
      <c r="A5" s="21" t="s">
        <v>1</v>
      </c>
      <c r="C5" s="45"/>
      <c r="I5" s="46"/>
    </row>
    <row r="6" spans="1:12">
      <c r="A6" s="20" t="s">
        <v>2</v>
      </c>
      <c r="C6" s="42"/>
      <c r="D6" s="42"/>
      <c r="E6" s="48"/>
      <c r="F6" s="48"/>
      <c r="G6" s="48"/>
      <c r="H6" s="48"/>
      <c r="I6" s="42"/>
    </row>
    <row r="7" spans="1:12">
      <c r="B7" s="27" t="s">
        <v>4</v>
      </c>
      <c r="C7" s="33">
        <v>21788411</v>
      </c>
      <c r="D7" s="33">
        <v>22850059</v>
      </c>
      <c r="E7" s="33">
        <v>22478686</v>
      </c>
      <c r="F7" s="33">
        <v>21459402</v>
      </c>
      <c r="G7" s="33">
        <v>21269974</v>
      </c>
      <c r="H7" s="33">
        <v>22472030</v>
      </c>
      <c r="I7" s="33">
        <v>22358767</v>
      </c>
      <c r="J7">
        <f t="shared" ref="J7:J9" si="0">ROUND(G7/G$74,2)</f>
        <v>197.36</v>
      </c>
      <c r="K7">
        <f t="shared" ref="K7:K17" si="1">ROUND(H7/H$74,2)</f>
        <v>208.52</v>
      </c>
      <c r="L7">
        <f t="shared" ref="L7:L17" si="2">ROUND(I7/I$74,2)</f>
        <v>207.47</v>
      </c>
    </row>
    <row r="8" spans="1:12">
      <c r="B8" s="27" t="s">
        <v>197</v>
      </c>
      <c r="C8" s="33">
        <v>377147</v>
      </c>
      <c r="D8" s="33">
        <v>349630</v>
      </c>
      <c r="E8" s="33">
        <v>374540</v>
      </c>
      <c r="F8" s="33">
        <v>381808</v>
      </c>
      <c r="G8" s="33">
        <v>407280</v>
      </c>
      <c r="H8" s="33">
        <v>422646</v>
      </c>
      <c r="I8" s="33">
        <v>403078</v>
      </c>
      <c r="J8">
        <f t="shared" si="0"/>
        <v>3.78</v>
      </c>
      <c r="K8">
        <f t="shared" si="1"/>
        <v>3.92</v>
      </c>
      <c r="L8">
        <f t="shared" si="2"/>
        <v>3.74</v>
      </c>
    </row>
    <row r="9" spans="1:12">
      <c r="B9" s="27" t="s">
        <v>218</v>
      </c>
      <c r="C9" s="33">
        <v>4063907</v>
      </c>
      <c r="D9" s="33">
        <v>3713852</v>
      </c>
      <c r="E9" s="33">
        <v>5588950</v>
      </c>
      <c r="F9" s="33">
        <v>9891717</v>
      </c>
      <c r="G9" s="33">
        <v>6929478</v>
      </c>
      <c r="H9" s="33">
        <v>4560190</v>
      </c>
      <c r="I9" s="33">
        <v>9858799</v>
      </c>
      <c r="J9">
        <f t="shared" si="0"/>
        <v>64.3</v>
      </c>
      <c r="K9">
        <f t="shared" si="1"/>
        <v>42.31</v>
      </c>
      <c r="L9">
        <f t="shared" si="2"/>
        <v>91.48</v>
      </c>
    </row>
    <row r="10" spans="1:12">
      <c r="B10" s="27" t="s">
        <v>219</v>
      </c>
      <c r="C10" s="33">
        <v>2972385</v>
      </c>
      <c r="D10" s="33">
        <v>3403650</v>
      </c>
      <c r="E10" s="33">
        <v>3296855</v>
      </c>
      <c r="F10" s="33">
        <v>4811443</v>
      </c>
      <c r="G10" s="33">
        <v>4908021</v>
      </c>
      <c r="H10" s="33">
        <v>4804851</v>
      </c>
      <c r="I10" s="33">
        <v>6775052</v>
      </c>
      <c r="J10">
        <f>ROUND(G10/G$74,2)</f>
        <v>45.54</v>
      </c>
      <c r="K10">
        <f t="shared" si="1"/>
        <v>44.58</v>
      </c>
      <c r="L10">
        <f t="shared" si="2"/>
        <v>62.87</v>
      </c>
    </row>
    <row r="11" spans="1:12">
      <c r="B11" s="27" t="s">
        <v>5</v>
      </c>
      <c r="C11" s="33">
        <v>3271679</v>
      </c>
      <c r="D11" s="33">
        <v>3054581</v>
      </c>
      <c r="E11" s="33">
        <v>2806230</v>
      </c>
      <c r="F11" s="33">
        <v>2795457</v>
      </c>
      <c r="G11" s="33">
        <v>2906404</v>
      </c>
      <c r="H11" s="33">
        <v>2846586</v>
      </c>
      <c r="I11" s="33">
        <v>2779751</v>
      </c>
      <c r="J11">
        <f>ROUND(G11/G$74,2)</f>
        <v>26.97</v>
      </c>
      <c r="K11">
        <f t="shared" si="1"/>
        <v>26.41</v>
      </c>
      <c r="L11">
        <f t="shared" si="2"/>
        <v>25.79</v>
      </c>
    </row>
    <row r="12" spans="1:12">
      <c r="B12" s="27" t="s">
        <v>198</v>
      </c>
      <c r="C12" s="33">
        <v>928085</v>
      </c>
      <c r="D12" s="33">
        <v>740427</v>
      </c>
      <c r="E12" s="33">
        <v>641396</v>
      </c>
      <c r="F12" s="33">
        <v>535645</v>
      </c>
      <c r="G12" s="33">
        <v>584105</v>
      </c>
      <c r="H12" s="33">
        <v>545543</v>
      </c>
      <c r="I12" s="33">
        <v>526586</v>
      </c>
      <c r="J12">
        <f t="shared" ref="J12:J17" si="3">ROUND(G12/G$74,2)</f>
        <v>5.42</v>
      </c>
      <c r="K12">
        <f t="shared" si="1"/>
        <v>5.0599999999999996</v>
      </c>
      <c r="L12">
        <f t="shared" si="2"/>
        <v>4.8899999999999997</v>
      </c>
    </row>
    <row r="13" spans="1:12">
      <c r="B13" s="27" t="s">
        <v>9</v>
      </c>
      <c r="C13" s="33">
        <v>2265049</v>
      </c>
      <c r="D13" s="33">
        <v>1881914</v>
      </c>
      <c r="E13" s="33">
        <v>1304954</v>
      </c>
      <c r="F13" s="33">
        <v>1356915</v>
      </c>
      <c r="G13" s="33">
        <v>1328798</v>
      </c>
      <c r="H13" s="33">
        <v>1397240</v>
      </c>
      <c r="I13" s="33">
        <v>2370377</v>
      </c>
      <c r="J13">
        <f t="shared" si="3"/>
        <v>12.33</v>
      </c>
      <c r="K13">
        <f t="shared" si="1"/>
        <v>12.96</v>
      </c>
      <c r="L13">
        <f t="shared" si="2"/>
        <v>21.99</v>
      </c>
    </row>
    <row r="14" spans="1:12" ht="13.5" customHeight="1">
      <c r="B14" s="27" t="s">
        <v>199</v>
      </c>
      <c r="C14" s="33">
        <v>6376202</v>
      </c>
      <c r="D14" s="33">
        <v>6554506</v>
      </c>
      <c r="E14" s="33">
        <v>6615333</v>
      </c>
      <c r="F14" s="33">
        <v>7505792</v>
      </c>
      <c r="G14" s="33">
        <f>6808940+10158</f>
        <v>6819098</v>
      </c>
      <c r="H14" s="33">
        <f>7079833+6809</f>
        <v>7086642</v>
      </c>
      <c r="I14" s="33">
        <v>8961530</v>
      </c>
      <c r="J14">
        <f t="shared" si="3"/>
        <v>63.27</v>
      </c>
      <c r="K14">
        <f t="shared" si="1"/>
        <v>65.760000000000005</v>
      </c>
      <c r="L14">
        <f t="shared" si="2"/>
        <v>83.15</v>
      </c>
    </row>
    <row r="15" spans="1:12">
      <c r="B15" s="27" t="s">
        <v>201</v>
      </c>
      <c r="C15" s="33">
        <f>SUMIF('F-65 Cross-walk'!$C$3:$C$76,$B15,'F-65 Cross-walk'!D$3:D$76)</f>
        <v>0</v>
      </c>
      <c r="D15" s="33">
        <f>3338+8669239</f>
        <v>8672577</v>
      </c>
      <c r="E15" s="33">
        <f>35813+8583677</f>
        <v>8619490</v>
      </c>
      <c r="F15" s="33">
        <f>3857+4777984</f>
        <v>4781841</v>
      </c>
      <c r="G15" s="33">
        <f>6082712</f>
        <v>6082712</v>
      </c>
      <c r="H15" s="33">
        <v>6433142</v>
      </c>
      <c r="I15" s="33">
        <v>5947834</v>
      </c>
      <c r="J15">
        <f t="shared" si="3"/>
        <v>56.44</v>
      </c>
      <c r="K15">
        <f t="shared" si="1"/>
        <v>59.69</v>
      </c>
      <c r="L15">
        <f t="shared" si="2"/>
        <v>55.19</v>
      </c>
    </row>
    <row r="16" spans="1:12">
      <c r="B16" s="27" t="s">
        <v>200</v>
      </c>
      <c r="C16" s="33">
        <f>SUMIF('F-65 Cross-walk'!$C$3:$C$76,$B16,'F-65 Cross-walk'!D$3:D$76)</f>
        <v>0</v>
      </c>
      <c r="D16" s="33">
        <v>42750</v>
      </c>
      <c r="E16" s="33">
        <f>SUMIF('F-65 Cross-walk'!$C$3:$C$76,$B16,'F-65 Cross-walk'!G$3:G$76)</f>
        <v>0</v>
      </c>
      <c r="F16" s="33">
        <f>SUMIF('F-65 Cross-walk'!$C$3:$C$76,$B16,'F-65 Cross-walk'!H$3:H$76)</f>
        <v>0</v>
      </c>
      <c r="G16" s="33">
        <f>1004219+9775000-10655119</f>
        <v>124100</v>
      </c>
      <c r="H16" s="33">
        <f>30000000+-42692</f>
        <v>29957308</v>
      </c>
      <c r="I16" s="33">
        <f>4886+18572473</f>
        <v>18577359</v>
      </c>
      <c r="J16">
        <f t="shared" si="3"/>
        <v>1.1499999999999999</v>
      </c>
      <c r="K16">
        <f t="shared" si="1"/>
        <v>277.97000000000003</v>
      </c>
      <c r="L16">
        <f t="shared" si="2"/>
        <v>172.38</v>
      </c>
    </row>
    <row r="17" spans="1:12">
      <c r="B17" s="28" t="s">
        <v>11</v>
      </c>
      <c r="C17" s="49">
        <f t="shared" ref="C17:H17" si="4">SUM(C7:C16)</f>
        <v>42042865</v>
      </c>
      <c r="D17" s="49">
        <f t="shared" si="4"/>
        <v>51263946</v>
      </c>
      <c r="E17" s="49">
        <f t="shared" si="4"/>
        <v>51726434</v>
      </c>
      <c r="F17" s="49">
        <f t="shared" si="4"/>
        <v>53520020</v>
      </c>
      <c r="G17" s="49">
        <f t="shared" si="4"/>
        <v>51359970</v>
      </c>
      <c r="H17" s="49">
        <f t="shared" si="4"/>
        <v>80526178</v>
      </c>
      <c r="I17" s="49">
        <f>SUM(I7:I16)</f>
        <v>78559133</v>
      </c>
      <c r="J17" s="4">
        <f t="shared" si="3"/>
        <v>476.57</v>
      </c>
      <c r="K17" s="4">
        <f t="shared" si="1"/>
        <v>747.2</v>
      </c>
      <c r="L17" s="4">
        <f t="shared" si="2"/>
        <v>728.95</v>
      </c>
    </row>
    <row r="18" spans="1:12">
      <c r="A18" s="20" t="s">
        <v>0</v>
      </c>
      <c r="C18" s="42"/>
      <c r="D18" s="42"/>
      <c r="E18" s="42"/>
      <c r="F18" s="42"/>
      <c r="G18" s="42"/>
      <c r="H18" s="42"/>
      <c r="I18" s="42"/>
    </row>
    <row r="19" spans="1:12">
      <c r="B19" s="27" t="s">
        <v>69</v>
      </c>
      <c r="C19" s="33">
        <v>485491</v>
      </c>
      <c r="D19" s="33">
        <v>458551</v>
      </c>
      <c r="E19" s="33">
        <v>522051</v>
      </c>
      <c r="F19" s="33">
        <v>450590</v>
      </c>
      <c r="G19" s="33">
        <v>445004</v>
      </c>
      <c r="H19" s="33">
        <v>353775</v>
      </c>
      <c r="I19" s="33">
        <v>330241</v>
      </c>
      <c r="J19">
        <f t="shared" ref="J19:J32" si="5">ROUND(G19/G$74,2)</f>
        <v>4.13</v>
      </c>
      <c r="K19">
        <f t="shared" ref="K19:K32" si="6">ROUND(H19/H$74,2)</f>
        <v>3.28</v>
      </c>
      <c r="L19">
        <f t="shared" ref="L19:L32" si="7">ROUND(I19/I$74,2)</f>
        <v>3.06</v>
      </c>
    </row>
    <row r="20" spans="1:12">
      <c r="B20" s="27" t="s">
        <v>60</v>
      </c>
      <c r="C20" s="33">
        <v>5975309</v>
      </c>
      <c r="D20" s="33">
        <v>6081516</v>
      </c>
      <c r="E20" s="33">
        <v>6224292</v>
      </c>
      <c r="F20" s="33">
        <v>6220866</v>
      </c>
      <c r="G20" s="33">
        <v>6087300</v>
      </c>
      <c r="H20" s="33">
        <v>6305280</v>
      </c>
      <c r="I20" s="33">
        <v>6235594</v>
      </c>
      <c r="J20">
        <f t="shared" si="5"/>
        <v>56.48</v>
      </c>
      <c r="K20">
        <f t="shared" si="6"/>
        <v>58.51</v>
      </c>
      <c r="L20">
        <f t="shared" si="7"/>
        <v>57.86</v>
      </c>
    </row>
    <row r="21" spans="1:12">
      <c r="B21" s="27" t="s">
        <v>27</v>
      </c>
      <c r="C21" s="33">
        <v>9066224</v>
      </c>
      <c r="D21" s="33">
        <v>9789386</v>
      </c>
      <c r="E21" s="33">
        <v>9753090</v>
      </c>
      <c r="F21" s="33">
        <v>14278968</v>
      </c>
      <c r="G21" s="33">
        <v>12748767</v>
      </c>
      <c r="H21" s="33">
        <v>11209296</v>
      </c>
      <c r="I21" s="33">
        <v>9834886</v>
      </c>
      <c r="J21">
        <f t="shared" si="5"/>
        <v>118.29</v>
      </c>
      <c r="K21">
        <f t="shared" si="6"/>
        <v>104.01</v>
      </c>
      <c r="L21">
        <f t="shared" si="7"/>
        <v>91.26</v>
      </c>
    </row>
    <row r="22" spans="1:12">
      <c r="B22" s="27" t="s">
        <v>239</v>
      </c>
      <c r="C22" s="33">
        <v>10289435</v>
      </c>
      <c r="D22" s="33">
        <v>10594196</v>
      </c>
      <c r="E22" s="33">
        <v>11633646</v>
      </c>
      <c r="F22" s="33">
        <v>12007835</v>
      </c>
      <c r="G22" s="33">
        <v>10813165</v>
      </c>
      <c r="H22" s="33">
        <v>11263950</v>
      </c>
      <c r="I22" s="33">
        <v>10600670</v>
      </c>
      <c r="J22">
        <f t="shared" si="5"/>
        <v>100.33</v>
      </c>
      <c r="K22">
        <f t="shared" si="6"/>
        <v>104.52</v>
      </c>
      <c r="L22">
        <f t="shared" si="7"/>
        <v>98.36</v>
      </c>
    </row>
    <row r="23" spans="1:12">
      <c r="B23" s="27" t="s">
        <v>240</v>
      </c>
      <c r="C23" s="33">
        <v>6803</v>
      </c>
      <c r="D23" s="33">
        <v>7803</v>
      </c>
      <c r="E23" s="33">
        <v>7258</v>
      </c>
      <c r="F23" s="33">
        <v>6510</v>
      </c>
      <c r="G23" s="33">
        <v>4177</v>
      </c>
      <c r="H23" s="33">
        <v>4763812</v>
      </c>
      <c r="I23" s="33">
        <v>43961</v>
      </c>
      <c r="J23">
        <f t="shared" si="5"/>
        <v>0.04</v>
      </c>
      <c r="K23">
        <f t="shared" si="6"/>
        <v>44.2</v>
      </c>
      <c r="L23">
        <f t="shared" si="7"/>
        <v>0.41</v>
      </c>
    </row>
    <row r="24" spans="1:12">
      <c r="B24" s="27" t="s">
        <v>17</v>
      </c>
      <c r="C24" s="33">
        <v>10205582</v>
      </c>
      <c r="D24" s="33">
        <v>10574744</v>
      </c>
      <c r="E24" s="33">
        <v>10520975</v>
      </c>
      <c r="F24" s="33">
        <v>10445856</v>
      </c>
      <c r="G24" s="33">
        <v>10564682</v>
      </c>
      <c r="H24" s="33">
        <v>10194510</v>
      </c>
      <c r="I24" s="33">
        <v>10945566</v>
      </c>
      <c r="J24">
        <f t="shared" si="5"/>
        <v>98.03</v>
      </c>
      <c r="K24">
        <f t="shared" si="6"/>
        <v>94.59</v>
      </c>
      <c r="L24">
        <f t="shared" si="7"/>
        <v>101.56</v>
      </c>
    </row>
    <row r="25" spans="1:12">
      <c r="B25" s="27" t="s">
        <v>18</v>
      </c>
      <c r="C25" s="33">
        <v>194953</v>
      </c>
      <c r="D25" s="33">
        <v>138090</v>
      </c>
      <c r="E25" s="33">
        <v>183685</v>
      </c>
      <c r="F25" s="33">
        <v>236818</v>
      </c>
      <c r="G25" s="33">
        <v>297581</v>
      </c>
      <c r="H25" s="33">
        <v>352107</v>
      </c>
      <c r="I25" s="33">
        <v>161196</v>
      </c>
      <c r="J25">
        <f t="shared" si="5"/>
        <v>2.76</v>
      </c>
      <c r="K25">
        <f t="shared" si="6"/>
        <v>3.27</v>
      </c>
      <c r="L25">
        <f t="shared" si="7"/>
        <v>1.5</v>
      </c>
    </row>
    <row r="26" spans="1:12">
      <c r="B26" s="27" t="s">
        <v>32</v>
      </c>
      <c r="C26" s="33">
        <v>1908523</v>
      </c>
      <c r="D26" s="33">
        <v>2088537</v>
      </c>
      <c r="E26" s="33">
        <v>1738736</v>
      </c>
      <c r="F26" s="33">
        <v>1752646</v>
      </c>
      <c r="G26" s="33">
        <v>1588022</v>
      </c>
      <c r="H26" s="33">
        <v>1622547</v>
      </c>
      <c r="I26" s="33">
        <v>1984445</v>
      </c>
      <c r="J26">
        <f t="shared" si="5"/>
        <v>14.74</v>
      </c>
      <c r="K26">
        <f t="shared" si="6"/>
        <v>15.06</v>
      </c>
      <c r="L26">
        <f t="shared" si="7"/>
        <v>18.41</v>
      </c>
    </row>
    <row r="27" spans="1:12">
      <c r="B27" s="27" t="s">
        <v>21</v>
      </c>
      <c r="C27" s="33">
        <v>20618</v>
      </c>
      <c r="D27" s="33">
        <f>SUMIF('F-65 Cross-walk'!$C$77:$C$127,'Data Input'!$B27,'F-65 Cross-walk'!$D$77:$D$127)</f>
        <v>0</v>
      </c>
      <c r="E27" s="33">
        <f>SUMIF('F-65 Cross-walk'!$C$77:$C$127,'Data Input'!$B27,'F-65 Cross-walk'!$D$77:$D$127)</f>
        <v>0</v>
      </c>
      <c r="F27" s="33">
        <f>SUMIF('F-65 Cross-walk'!$C$77:$C$127,'Data Input'!$B27,'F-65 Cross-walk'!$D$77:$D$127)</f>
        <v>0</v>
      </c>
      <c r="G27" s="33">
        <f>SUMIF('F-65 Cross-walk'!$C$77:$C$127,'Data Input'!$B27,'F-65 Cross-walk'!$D$77:$D$127)</f>
        <v>0</v>
      </c>
      <c r="H27" s="33"/>
      <c r="I27" s="33">
        <v>36151525</v>
      </c>
      <c r="J27">
        <f t="shared" si="5"/>
        <v>0</v>
      </c>
      <c r="K27">
        <f t="shared" si="6"/>
        <v>0</v>
      </c>
      <c r="L27">
        <f t="shared" si="7"/>
        <v>335.45</v>
      </c>
    </row>
    <row r="28" spans="1:12">
      <c r="B28" s="27" t="s">
        <v>22</v>
      </c>
      <c r="C28" s="33">
        <v>3371384</v>
      </c>
      <c r="D28" s="33">
        <v>3315942</v>
      </c>
      <c r="E28" s="33">
        <v>2719228</v>
      </c>
      <c r="F28" s="33">
        <v>2494677</v>
      </c>
      <c r="G28" s="33">
        <f>1888550+662849</f>
        <v>2551399</v>
      </c>
      <c r="H28" s="33">
        <v>2481472</v>
      </c>
      <c r="I28" s="33">
        <f>1930000+1953817</f>
        <v>3883817</v>
      </c>
      <c r="J28">
        <f t="shared" si="5"/>
        <v>23.67</v>
      </c>
      <c r="K28">
        <f t="shared" si="6"/>
        <v>23.03</v>
      </c>
      <c r="L28">
        <f t="shared" si="7"/>
        <v>36.04</v>
      </c>
    </row>
    <row r="29" spans="1:12">
      <c r="B29" s="27" t="s">
        <v>202</v>
      </c>
      <c r="C29" s="33">
        <v>-990112</v>
      </c>
      <c r="D29" s="33">
        <v>7692221</v>
      </c>
      <c r="E29" s="33">
        <v>7717831</v>
      </c>
      <c r="F29" s="33">
        <v>3966590</v>
      </c>
      <c r="G29" s="33">
        <f>4732712</f>
        <v>4732712</v>
      </c>
      <c r="H29" s="33">
        <v>4889699</v>
      </c>
      <c r="I29" s="33">
        <v>4717545</v>
      </c>
      <c r="J29">
        <f t="shared" si="5"/>
        <v>43.91</v>
      </c>
      <c r="K29">
        <f t="shared" si="6"/>
        <v>45.37</v>
      </c>
      <c r="L29">
        <f t="shared" si="7"/>
        <v>43.77</v>
      </c>
    </row>
    <row r="30" spans="1:12">
      <c r="B30" s="27" t="s">
        <v>29</v>
      </c>
      <c r="C30" s="33">
        <v>1296026</v>
      </c>
      <c r="D30" s="33">
        <v>1154740</v>
      </c>
      <c r="E30" s="33">
        <v>1400510</v>
      </c>
      <c r="F30" s="33">
        <v>1572742</v>
      </c>
      <c r="G30" s="33">
        <f>1263302</f>
        <v>1263302</v>
      </c>
      <c r="H30" s="33">
        <v>1508041</v>
      </c>
      <c r="I30" s="33">
        <v>1666910</v>
      </c>
      <c r="J30">
        <f t="shared" si="5"/>
        <v>11.72</v>
      </c>
      <c r="K30">
        <f t="shared" si="6"/>
        <v>13.99</v>
      </c>
      <c r="L30">
        <f t="shared" si="7"/>
        <v>15.47</v>
      </c>
    </row>
    <row r="31" spans="1:12">
      <c r="B31" s="3" t="s">
        <v>25</v>
      </c>
      <c r="C31" s="50">
        <f t="shared" ref="C31:H31" si="8">SUM(C19:C30)</f>
        <v>41830236</v>
      </c>
      <c r="D31" s="50">
        <f t="shared" si="8"/>
        <v>51895726</v>
      </c>
      <c r="E31" s="50">
        <f t="shared" si="8"/>
        <v>52421302</v>
      </c>
      <c r="F31" s="50">
        <f t="shared" si="8"/>
        <v>53434098</v>
      </c>
      <c r="G31" s="50">
        <f t="shared" si="8"/>
        <v>51096111</v>
      </c>
      <c r="H31" s="50">
        <f t="shared" si="8"/>
        <v>54944489</v>
      </c>
      <c r="I31" s="50">
        <f>SUM(I19:I30)</f>
        <v>86556356</v>
      </c>
      <c r="J31" s="4">
        <f t="shared" si="5"/>
        <v>474.12</v>
      </c>
      <c r="K31" s="4">
        <f t="shared" si="6"/>
        <v>509.83</v>
      </c>
      <c r="L31" s="4">
        <f t="shared" si="7"/>
        <v>803.15</v>
      </c>
    </row>
    <row r="32" spans="1:12" ht="15.75" thickBot="1">
      <c r="B32" t="s">
        <v>26</v>
      </c>
      <c r="C32" s="47">
        <f t="shared" ref="C32:H32" si="9">+C17-C31</f>
        <v>212629</v>
      </c>
      <c r="D32" s="47">
        <f t="shared" si="9"/>
        <v>-631780</v>
      </c>
      <c r="E32" s="47">
        <f t="shared" si="9"/>
        <v>-694868</v>
      </c>
      <c r="F32" s="47">
        <f t="shared" si="9"/>
        <v>85922</v>
      </c>
      <c r="G32" s="47">
        <f t="shared" si="9"/>
        <v>263859</v>
      </c>
      <c r="H32" s="47">
        <f t="shared" si="9"/>
        <v>25581689</v>
      </c>
      <c r="I32" s="47">
        <f>+I17-I31</f>
        <v>-7997223</v>
      </c>
      <c r="J32" s="5">
        <f t="shared" si="5"/>
        <v>2.4500000000000002</v>
      </c>
      <c r="K32" s="5">
        <f t="shared" si="6"/>
        <v>237.37</v>
      </c>
      <c r="L32" s="5">
        <f t="shared" si="7"/>
        <v>-74.209999999999994</v>
      </c>
    </row>
    <row r="33" spans="1:13" ht="15.75" thickTop="1">
      <c r="A33" s="21" t="s">
        <v>148</v>
      </c>
      <c r="C33" s="42"/>
      <c r="D33" s="42"/>
      <c r="E33" s="42"/>
      <c r="F33" s="42"/>
      <c r="G33" s="42"/>
      <c r="H33" s="42"/>
      <c r="I33" s="42"/>
    </row>
    <row r="34" spans="1:13" ht="17.25">
      <c r="C34" s="42"/>
      <c r="D34" s="42"/>
      <c r="E34" s="42"/>
      <c r="F34" s="42"/>
      <c r="G34" s="42"/>
      <c r="H34" s="42"/>
      <c r="I34" s="42"/>
      <c r="J34" s="1"/>
      <c r="K34" s="1"/>
      <c r="L34" s="1"/>
    </row>
    <row r="35" spans="1:13">
      <c r="B35" t="s">
        <v>220</v>
      </c>
      <c r="C35" s="33">
        <f>47442+48238</f>
        <v>95680</v>
      </c>
      <c r="D35" s="33">
        <f>48886+42434</f>
        <v>91320</v>
      </c>
      <c r="E35" s="33">
        <f>94245+33666</f>
        <v>127911</v>
      </c>
      <c r="F35" s="33">
        <v>477052</v>
      </c>
      <c r="G35" s="33">
        <v>225313</v>
      </c>
      <c r="H35" s="33">
        <v>2498082</v>
      </c>
      <c r="I35" s="33">
        <v>3102529</v>
      </c>
      <c r="J35">
        <f t="shared" ref="J35:J38" si="10">ROUND(G35/G$74,2)</f>
        <v>2.09</v>
      </c>
      <c r="K35">
        <f t="shared" ref="K35:L38" si="11">ROUND(H35/H$74,2)</f>
        <v>23.18</v>
      </c>
      <c r="L35">
        <f t="shared" si="11"/>
        <v>28.79</v>
      </c>
    </row>
    <row r="36" spans="1:13">
      <c r="B36" t="s">
        <v>221</v>
      </c>
      <c r="C36" s="33">
        <f>703157+1507762+237398+7230550+3976637</f>
        <v>13655504</v>
      </c>
      <c r="D36" s="33">
        <f>763169+1489514+285617+4443393+4259608</f>
        <v>11241301</v>
      </c>
      <c r="E36" s="33">
        <f>19557+1698414+287910+57180+2789809</f>
        <v>4852870</v>
      </c>
      <c r="F36" s="33">
        <v>6153566</v>
      </c>
      <c r="G36" s="33">
        <v>5653904</v>
      </c>
      <c r="H36" s="33">
        <v>29700863</v>
      </c>
      <c r="I36" s="33">
        <v>20298730</v>
      </c>
      <c r="J36">
        <f t="shared" si="10"/>
        <v>52.46</v>
      </c>
      <c r="K36">
        <f t="shared" si="11"/>
        <v>275.58999999999997</v>
      </c>
      <c r="L36">
        <f t="shared" si="11"/>
        <v>188.35</v>
      </c>
    </row>
    <row r="37" spans="1:13">
      <c r="B37" t="s">
        <v>222</v>
      </c>
      <c r="C37" s="33">
        <f>2299590+1129648+1698431</f>
        <v>5127669</v>
      </c>
      <c r="D37" s="33">
        <f>2873125+341129+2499165</f>
        <v>5713419</v>
      </c>
      <c r="E37" s="33">
        <f>4395108+1327265+4942969</f>
        <v>10665342</v>
      </c>
      <c r="F37" s="33">
        <v>7126522</v>
      </c>
      <c r="G37" s="33">
        <v>6485024</v>
      </c>
      <c r="H37" s="33">
        <v>4942969</v>
      </c>
      <c r="I37" s="33">
        <v>4942969</v>
      </c>
      <c r="J37">
        <f t="shared" si="10"/>
        <v>60.17</v>
      </c>
      <c r="K37">
        <f t="shared" si="11"/>
        <v>45.87</v>
      </c>
      <c r="L37">
        <f t="shared" si="11"/>
        <v>45.87</v>
      </c>
    </row>
    <row r="38" spans="1:13" ht="14.25" customHeight="1">
      <c r="B38" t="s">
        <v>223</v>
      </c>
      <c r="C38" s="33">
        <f>225480+2676734</f>
        <v>2902214</v>
      </c>
      <c r="D38" s="33">
        <f>321155+3782092</f>
        <v>4103247</v>
      </c>
      <c r="E38" s="33">
        <f>77723+3665971</f>
        <v>3743694</v>
      </c>
      <c r="F38" s="33">
        <f>5718599+293719</f>
        <v>6012318</v>
      </c>
      <c r="G38" s="33">
        <v>7669076</v>
      </c>
      <c r="H38" s="33">
        <v>8473092</v>
      </c>
      <c r="I38" s="33">
        <v>3590058</v>
      </c>
      <c r="J38">
        <f t="shared" si="10"/>
        <v>71.16</v>
      </c>
      <c r="K38">
        <f t="shared" si="11"/>
        <v>78.62</v>
      </c>
      <c r="L38">
        <f t="shared" si="11"/>
        <v>33.31</v>
      </c>
    </row>
    <row r="39" spans="1:13">
      <c r="B39" t="s">
        <v>224</v>
      </c>
      <c r="C39" s="33">
        <f ca="1">SUMIF('F-65 Cross-walk'!$B$129:$B$135,'Data Input'!$B39,'F-65 Cross-walk'!$D$129:$D$134)</f>
        <v>0</v>
      </c>
      <c r="D39" s="33">
        <f ca="1">SUMIF('F-65 Cross-walk'!$B$129:$B$135,'Data Input'!$B39,'F-65 Cross-walk'!$D$129:$D$134)</f>
        <v>0</v>
      </c>
      <c r="E39" s="33">
        <f ca="1">SUMIF('F-65 Cross-walk'!$B$129:$B$135,'Data Input'!$B39,'F-65 Cross-walk'!$D$129:$D$134)</f>
        <v>0</v>
      </c>
      <c r="F39" s="33">
        <f ca="1">SUMIF('F-65 Cross-walk'!$B$129:$B$135,'Data Input'!$B39,'F-65 Cross-walk'!$D$129:$D$134)</f>
        <v>0</v>
      </c>
      <c r="G39" s="33">
        <f ca="1">SUMIF('F-65 Cross-walk'!$B$129:$B$135,'Data Input'!$B39,'F-65 Cross-walk'!$D$129:$D$134)</f>
        <v>0</v>
      </c>
      <c r="H39" s="33"/>
      <c r="I39" s="33">
        <v>5683497</v>
      </c>
      <c r="J39">
        <f t="shared" ref="J39" ca="1" si="12">ROUND(F39/F$74,2)</f>
        <v>0</v>
      </c>
      <c r="K39">
        <f ca="1">ROUND(E39/E$74,2)</f>
        <v>0</v>
      </c>
      <c r="L39">
        <f>ROUND(I39/I$74,2)</f>
        <v>52.74</v>
      </c>
    </row>
    <row r="40" spans="1:13" ht="15.75" thickBot="1">
      <c r="B40" s="2" t="s">
        <v>149</v>
      </c>
      <c r="C40" s="47">
        <f t="shared" ref="C40:H40" ca="1" si="13">SUM(C35:C39)</f>
        <v>21781067</v>
      </c>
      <c r="D40" s="47">
        <f t="shared" ca="1" si="13"/>
        <v>21149287</v>
      </c>
      <c r="E40" s="47">
        <f t="shared" ca="1" si="13"/>
        <v>19389817</v>
      </c>
      <c r="F40" s="47">
        <f t="shared" ca="1" si="13"/>
        <v>19769458</v>
      </c>
      <c r="G40" s="47">
        <f t="shared" ca="1" si="13"/>
        <v>20033317</v>
      </c>
      <c r="H40" s="47">
        <f t="shared" si="13"/>
        <v>45615006</v>
      </c>
      <c r="I40" s="47">
        <f>SUM(I35:I39)</f>
        <v>37617783</v>
      </c>
      <c r="J40" s="23">
        <f ca="1">ROUND(G40/G$74,2)</f>
        <v>185.89</v>
      </c>
      <c r="K40" s="23">
        <f>ROUND(H40/H$74,2)</f>
        <v>423.26</v>
      </c>
      <c r="L40" s="23">
        <f>ROUND(I40/I$74,2)</f>
        <v>349.05</v>
      </c>
      <c r="M40" s="5"/>
    </row>
    <row r="41" spans="1:13" ht="15.75" thickTop="1">
      <c r="C41" s="42"/>
      <c r="D41" s="42"/>
      <c r="E41" s="42"/>
      <c r="F41" s="42"/>
      <c r="G41" s="42"/>
      <c r="H41" s="42"/>
      <c r="I41" s="42"/>
    </row>
    <row r="42" spans="1:13">
      <c r="C42" s="42"/>
      <c r="D42" s="42"/>
      <c r="E42" s="42"/>
      <c r="F42" s="42"/>
      <c r="G42" s="42"/>
      <c r="H42" s="42"/>
      <c r="I42" s="42"/>
    </row>
    <row r="43" spans="1:13" ht="17.25">
      <c r="A43" s="21" t="s">
        <v>152</v>
      </c>
      <c r="C43" s="55"/>
      <c r="D43" s="55"/>
      <c r="E43" s="55"/>
      <c r="F43" s="55"/>
      <c r="G43" s="55"/>
      <c r="H43" s="55"/>
      <c r="I43" s="55"/>
      <c r="J43" s="19"/>
      <c r="K43" s="19"/>
      <c r="L43" s="19"/>
    </row>
    <row r="44" spans="1:13" ht="17.25">
      <c r="A44" t="s">
        <v>165</v>
      </c>
      <c r="C44" s="42"/>
      <c r="D44" s="42"/>
      <c r="E44" s="42"/>
      <c r="F44" s="42"/>
      <c r="G44" s="42"/>
      <c r="H44" s="42"/>
      <c r="I44" s="42"/>
      <c r="J44" s="1"/>
      <c r="K44" s="1"/>
      <c r="L44" s="1"/>
    </row>
    <row r="45" spans="1:13" s="42" customFormat="1" ht="17.25">
      <c r="A45" s="42" t="s">
        <v>205</v>
      </c>
      <c r="C45" s="56">
        <v>38717</v>
      </c>
      <c r="D45" s="56">
        <v>39447</v>
      </c>
      <c r="E45" s="56">
        <v>40178</v>
      </c>
      <c r="F45" s="70">
        <v>40178</v>
      </c>
      <c r="G45" s="70">
        <v>40908</v>
      </c>
      <c r="H45" s="70">
        <v>41639</v>
      </c>
      <c r="I45" s="56">
        <v>42004</v>
      </c>
      <c r="J45" s="71"/>
      <c r="K45" s="71"/>
      <c r="L45" s="71"/>
    </row>
    <row r="46" spans="1:13" s="72" customFormat="1" ht="17.25" customHeight="1">
      <c r="B46" s="73" t="s">
        <v>153</v>
      </c>
      <c r="C46" s="74">
        <v>123651987</v>
      </c>
      <c r="D46" s="74">
        <v>130903488</v>
      </c>
      <c r="E46" s="74">
        <v>123663503</v>
      </c>
      <c r="F46" s="74">
        <v>123604477</v>
      </c>
      <c r="G46" s="74">
        <v>121113394</v>
      </c>
      <c r="H46" s="74">
        <v>129725009</v>
      </c>
      <c r="I46" s="74">
        <v>138656778</v>
      </c>
    </row>
    <row r="47" spans="1:13" s="42" customFormat="1">
      <c r="B47" s="75" t="s">
        <v>195</v>
      </c>
      <c r="C47" s="43">
        <v>91273333</v>
      </c>
      <c r="D47" s="43">
        <v>96053551</v>
      </c>
      <c r="E47" s="43">
        <v>103321319</v>
      </c>
      <c r="F47" s="43">
        <v>107133128</v>
      </c>
      <c r="G47" s="43">
        <v>110371133</v>
      </c>
      <c r="H47" s="43">
        <v>116725824</v>
      </c>
      <c r="I47" s="43">
        <v>121244016</v>
      </c>
    </row>
    <row r="48" spans="1:13" s="42" customFormat="1">
      <c r="B48" s="75" t="s">
        <v>172</v>
      </c>
      <c r="C48" s="42">
        <f t="shared" ref="C48:H48" si="14">+C47-C46</f>
        <v>-32378654</v>
      </c>
      <c r="D48" s="42">
        <f t="shared" si="14"/>
        <v>-34849937</v>
      </c>
      <c r="E48" s="42">
        <f t="shared" si="14"/>
        <v>-20342184</v>
      </c>
      <c r="F48" s="42">
        <f t="shared" si="14"/>
        <v>-16471349</v>
      </c>
      <c r="G48" s="42">
        <f t="shared" si="14"/>
        <v>-10742261</v>
      </c>
      <c r="H48" s="42">
        <f t="shared" si="14"/>
        <v>-12999185</v>
      </c>
      <c r="I48" s="42">
        <f>+I47-I46</f>
        <v>-17412762</v>
      </c>
      <c r="J48" s="76">
        <f>ROUND(G48/$G$74,2)</f>
        <v>-99.68</v>
      </c>
      <c r="K48" s="76">
        <f>ROUND(H48/$H$74,2)</f>
        <v>-120.62</v>
      </c>
      <c r="L48" s="76">
        <f>ROUND(I48/$I$74,2)</f>
        <v>-161.57</v>
      </c>
    </row>
    <row r="49" spans="1:12" s="42" customFormat="1">
      <c r="A49" s="77"/>
      <c r="B49" s="42" t="s">
        <v>154</v>
      </c>
      <c r="C49" s="51">
        <f t="shared" ref="C49:H49" si="15">+C46/C47</f>
        <v>1.3547438549220066</v>
      </c>
      <c r="D49" s="51">
        <f t="shared" si="15"/>
        <v>1.3628177890060513</v>
      </c>
      <c r="E49" s="51">
        <f t="shared" si="15"/>
        <v>1.1968827362724628</v>
      </c>
      <c r="F49" s="51">
        <f t="shared" si="15"/>
        <v>1.1537465516735403</v>
      </c>
      <c r="G49" s="51">
        <f t="shared" si="15"/>
        <v>1.0973285378886162</v>
      </c>
      <c r="H49" s="51">
        <f t="shared" si="15"/>
        <v>1.1113651166000764</v>
      </c>
      <c r="I49" s="51">
        <f>+I46/I47</f>
        <v>1.1436174961410055</v>
      </c>
      <c r="J49" s="78"/>
      <c r="K49" s="78"/>
      <c r="L49" s="78"/>
    </row>
    <row r="50" spans="1:12">
      <c r="A50" t="s">
        <v>166</v>
      </c>
      <c r="C50" s="42"/>
      <c r="D50" s="42"/>
      <c r="E50" s="42"/>
      <c r="F50" s="42"/>
      <c r="G50" s="42"/>
      <c r="H50" s="42"/>
      <c r="I50" s="42"/>
    </row>
    <row r="51" spans="1:12" s="42" customFormat="1" ht="17.25">
      <c r="A51" s="42" t="s">
        <v>205</v>
      </c>
      <c r="C51" s="56">
        <v>38717</v>
      </c>
      <c r="D51" s="56">
        <v>39447</v>
      </c>
      <c r="E51" s="56">
        <v>40178</v>
      </c>
      <c r="F51" s="70">
        <f>F45</f>
        <v>40178</v>
      </c>
      <c r="G51" s="70">
        <v>40908</v>
      </c>
      <c r="H51" s="70">
        <v>40908</v>
      </c>
      <c r="I51" s="56">
        <v>41639</v>
      </c>
      <c r="J51" s="71"/>
      <c r="K51" s="71"/>
      <c r="L51" s="71"/>
    </row>
    <row r="52" spans="1:12" s="42" customFormat="1">
      <c r="B52" s="75" t="s">
        <v>153</v>
      </c>
      <c r="C52" s="43">
        <v>7166941</v>
      </c>
      <c r="D52" s="43">
        <v>8033819</v>
      </c>
      <c r="E52" s="43">
        <v>7800435</v>
      </c>
      <c r="F52" s="43">
        <v>7800435</v>
      </c>
      <c r="G52" s="43">
        <v>8593853</v>
      </c>
      <c r="H52" s="43">
        <v>8593853</v>
      </c>
      <c r="I52" s="43">
        <v>11476051</v>
      </c>
    </row>
    <row r="53" spans="1:12" s="72" customFormat="1">
      <c r="B53" s="73" t="s">
        <v>195</v>
      </c>
      <c r="C53" s="74">
        <v>45950616</v>
      </c>
      <c r="D53" s="74">
        <v>46542859</v>
      </c>
      <c r="E53" s="74">
        <v>52849402</v>
      </c>
      <c r="F53" s="74">
        <v>52849402</v>
      </c>
      <c r="G53" s="74">
        <v>57925964</v>
      </c>
      <c r="H53" s="74">
        <v>57925964</v>
      </c>
      <c r="I53" s="74">
        <v>49972212</v>
      </c>
    </row>
    <row r="54" spans="1:12" s="42" customFormat="1">
      <c r="B54" s="75" t="s">
        <v>160</v>
      </c>
      <c r="C54" s="43">
        <f t="shared" ref="C54:H54" si="16">+C53-C52</f>
        <v>38783675</v>
      </c>
      <c r="D54" s="43">
        <f t="shared" si="16"/>
        <v>38509040</v>
      </c>
      <c r="E54" s="43">
        <f t="shared" si="16"/>
        <v>45048967</v>
      </c>
      <c r="F54" s="43">
        <f t="shared" si="16"/>
        <v>45048967</v>
      </c>
      <c r="G54" s="43">
        <f t="shared" si="16"/>
        <v>49332111</v>
      </c>
      <c r="H54" s="43">
        <f t="shared" si="16"/>
        <v>49332111</v>
      </c>
      <c r="I54" s="43">
        <f>+I53-I52</f>
        <v>38496161</v>
      </c>
      <c r="J54" s="76">
        <f>ROUND(G54/$G$74,2)</f>
        <v>457.75</v>
      </c>
      <c r="K54" s="76">
        <f>ROUND(H54/$H$74,2)</f>
        <v>457.75</v>
      </c>
      <c r="L54" s="76">
        <f>ROUND(I54/$I$74,2)</f>
        <v>357.2</v>
      </c>
    </row>
    <row r="55" spans="1:12" s="42" customFormat="1">
      <c r="A55" s="77"/>
      <c r="B55" s="42" t="s">
        <v>154</v>
      </c>
      <c r="C55" s="51">
        <f t="shared" ref="C55:H55" si="17">+C52/C53</f>
        <v>0.15597050973157792</v>
      </c>
      <c r="D55" s="51">
        <f t="shared" si="17"/>
        <v>0.17261120551275116</v>
      </c>
      <c r="E55" s="51">
        <f t="shared" si="17"/>
        <v>0.14759741273893695</v>
      </c>
      <c r="F55" s="51">
        <f t="shared" si="17"/>
        <v>0.14759741273893695</v>
      </c>
      <c r="G55" s="51">
        <f t="shared" si="17"/>
        <v>0.14835925734442676</v>
      </c>
      <c r="H55" s="51">
        <f t="shared" si="17"/>
        <v>0.14835925734442676</v>
      </c>
      <c r="I55" s="51">
        <f>+I52/I53</f>
        <v>0.22964864953346473</v>
      </c>
      <c r="J55" s="78"/>
      <c r="K55" s="78"/>
      <c r="L55" s="78"/>
    </row>
    <row r="56" spans="1:12">
      <c r="A56" s="11" t="s">
        <v>167</v>
      </c>
      <c r="C56" s="42"/>
      <c r="D56" s="42"/>
      <c r="E56" s="42"/>
      <c r="F56" s="42"/>
      <c r="G56" s="42"/>
      <c r="H56" s="42"/>
      <c r="I56" s="42"/>
    </row>
    <row r="57" spans="1:12" s="42" customFormat="1">
      <c r="B57" s="75" t="s">
        <v>153</v>
      </c>
      <c r="C57" s="52">
        <f t="shared" ref="C57:F58" si="18">+C46+C52</f>
        <v>130818928</v>
      </c>
      <c r="D57" s="52">
        <f t="shared" si="18"/>
        <v>138937307</v>
      </c>
      <c r="E57" s="52">
        <f t="shared" si="18"/>
        <v>131463938</v>
      </c>
      <c r="F57" s="52">
        <f t="shared" si="18"/>
        <v>131404912</v>
      </c>
      <c r="G57" s="52">
        <f t="shared" ref="G57:H57" si="19">+G46+G52</f>
        <v>129707247</v>
      </c>
      <c r="H57" s="52">
        <f t="shared" si="19"/>
        <v>138318862</v>
      </c>
      <c r="I57" s="52">
        <f>+I46+I52</f>
        <v>150132829</v>
      </c>
    </row>
    <row r="58" spans="1:12" s="42" customFormat="1">
      <c r="B58" s="75" t="s">
        <v>195</v>
      </c>
      <c r="C58" s="52">
        <f t="shared" si="18"/>
        <v>137223949</v>
      </c>
      <c r="D58" s="52">
        <f t="shared" si="18"/>
        <v>142596410</v>
      </c>
      <c r="E58" s="52">
        <f t="shared" si="18"/>
        <v>156170721</v>
      </c>
      <c r="F58" s="52">
        <f t="shared" si="18"/>
        <v>159982530</v>
      </c>
      <c r="G58" s="52">
        <f t="shared" ref="G58:H58" si="20">+G47+G53</f>
        <v>168297097</v>
      </c>
      <c r="H58" s="52">
        <f t="shared" si="20"/>
        <v>174651788</v>
      </c>
      <c r="I58" s="52">
        <f>+I47+I53</f>
        <v>171216228</v>
      </c>
    </row>
    <row r="59" spans="1:12" s="42" customFormat="1">
      <c r="B59" s="75" t="s">
        <v>160</v>
      </c>
      <c r="C59" s="42">
        <f t="shared" ref="C59:H59" si="21">+C58-C57</f>
        <v>6405021</v>
      </c>
      <c r="D59" s="42">
        <f t="shared" si="21"/>
        <v>3659103</v>
      </c>
      <c r="E59" s="42">
        <f t="shared" si="21"/>
        <v>24706783</v>
      </c>
      <c r="F59" s="42">
        <f t="shared" si="21"/>
        <v>28577618</v>
      </c>
      <c r="G59" s="42">
        <f t="shared" si="21"/>
        <v>38589850</v>
      </c>
      <c r="H59" s="42">
        <f t="shared" si="21"/>
        <v>36332926</v>
      </c>
      <c r="I59" s="42">
        <f>+I58-I57</f>
        <v>21083399</v>
      </c>
      <c r="J59" s="76">
        <f>ROUND(G59/$F$74,2)</f>
        <v>358.07</v>
      </c>
      <c r="K59" s="76">
        <f>ROUND(H59/$H$74,2)</f>
        <v>337.13</v>
      </c>
      <c r="L59" s="76">
        <f>ROUND(I59/$I$74,2)</f>
        <v>195.63</v>
      </c>
    </row>
    <row r="60" spans="1:12">
      <c r="B60" t="s">
        <v>154</v>
      </c>
      <c r="C60" s="51">
        <f t="shared" ref="C60:H60" si="22">+C57/C58</f>
        <v>0.95332432096091335</v>
      </c>
      <c r="D60" s="51">
        <f t="shared" si="22"/>
        <v>0.97433944515152937</v>
      </c>
      <c r="E60" s="51">
        <f t="shared" si="22"/>
        <v>0.84179631853015524</v>
      </c>
      <c r="F60" s="51">
        <f t="shared" si="22"/>
        <v>0.82137038337873514</v>
      </c>
      <c r="G60" s="51">
        <f t="shared" si="22"/>
        <v>0.77070400685521034</v>
      </c>
      <c r="H60" s="51">
        <f t="shared" si="22"/>
        <v>0.79196934416726383</v>
      </c>
      <c r="I60" s="51">
        <f>+I57/I58</f>
        <v>0.87686097721998646</v>
      </c>
      <c r="J60" s="10"/>
      <c r="K60" s="10"/>
      <c r="L60" s="10"/>
    </row>
    <row r="61" spans="1:12">
      <c r="C61" s="42"/>
      <c r="D61" s="42"/>
      <c r="E61" s="42"/>
      <c r="F61" s="42"/>
      <c r="G61" s="42"/>
      <c r="H61" s="42"/>
      <c r="I61" s="42"/>
    </row>
    <row r="62" spans="1:12">
      <c r="A62" s="27"/>
      <c r="B62" s="42"/>
      <c r="C62" s="43"/>
      <c r="D62" s="43"/>
      <c r="E62" s="43"/>
      <c r="F62" s="43"/>
      <c r="G62" s="43"/>
      <c r="H62" s="43"/>
      <c r="I62" s="43"/>
    </row>
    <row r="63" spans="1:12">
      <c r="A63" s="29" t="s">
        <v>159</v>
      </c>
      <c r="B63" s="27"/>
      <c r="C63" s="42"/>
      <c r="D63" s="42"/>
      <c r="E63" s="42"/>
      <c r="F63" s="42"/>
      <c r="G63" s="42"/>
      <c r="H63" s="42"/>
      <c r="I63" s="42"/>
    </row>
    <row r="64" spans="1:12">
      <c r="A64" s="34" t="s">
        <v>203</v>
      </c>
      <c r="B64" s="27"/>
      <c r="C64" s="43">
        <v>24695000</v>
      </c>
      <c r="D64" s="43">
        <v>22470000</v>
      </c>
      <c r="E64" s="43">
        <v>17110000</v>
      </c>
      <c r="F64" s="43">
        <v>15400000</v>
      </c>
      <c r="G64" s="43">
        <v>12810000</v>
      </c>
      <c r="H64" s="43">
        <v>40980000</v>
      </c>
      <c r="I64" s="43">
        <v>57622473</v>
      </c>
    </row>
    <row r="65" spans="1:12">
      <c r="A65" s="34" t="s">
        <v>173</v>
      </c>
      <c r="B65" s="27"/>
      <c r="C65" s="43">
        <v>0</v>
      </c>
      <c r="D65" s="43">
        <v>34200</v>
      </c>
      <c r="E65" s="43">
        <v>17100</v>
      </c>
      <c r="F65" s="43">
        <v>8550</v>
      </c>
      <c r="G65" s="43">
        <v>0</v>
      </c>
      <c r="H65" s="43">
        <v>0</v>
      </c>
      <c r="I65" s="43">
        <v>0</v>
      </c>
    </row>
    <row r="66" spans="1:12">
      <c r="A66" s="34" t="s">
        <v>174</v>
      </c>
      <c r="B66" s="27"/>
      <c r="C66" s="43">
        <v>695106</v>
      </c>
      <c r="D66" s="43">
        <v>626342</v>
      </c>
      <c r="E66" s="43">
        <v>0</v>
      </c>
      <c r="F66" s="43">
        <v>0</v>
      </c>
      <c r="G66" s="43">
        <v>0</v>
      </c>
      <c r="H66" s="43">
        <v>0</v>
      </c>
      <c r="I66" s="43">
        <v>0</v>
      </c>
    </row>
    <row r="67" spans="1:12">
      <c r="A67" s="30" t="s">
        <v>161</v>
      </c>
      <c r="B67" s="28"/>
      <c r="C67" s="53">
        <f t="shared" ref="C67:H67" si="23">SUM(C63:C66)</f>
        <v>25390106</v>
      </c>
      <c r="D67" s="53">
        <f t="shared" si="23"/>
        <v>23130542</v>
      </c>
      <c r="E67" s="53">
        <f t="shared" si="23"/>
        <v>17127100</v>
      </c>
      <c r="F67" s="53">
        <f t="shared" si="23"/>
        <v>15408550</v>
      </c>
      <c r="G67" s="53">
        <f t="shared" si="23"/>
        <v>12810000</v>
      </c>
      <c r="H67" s="53">
        <f t="shared" si="23"/>
        <v>40980000</v>
      </c>
      <c r="I67" s="53">
        <f>SUM(I63:I66)</f>
        <v>57622473</v>
      </c>
      <c r="J67" s="22">
        <f t="shared" ref="J67:J68" si="24">ROUND(G67/$F$74,2)</f>
        <v>118.86</v>
      </c>
      <c r="K67" s="22">
        <f>ROUND(H67/$H$74,2)</f>
        <v>380.25</v>
      </c>
      <c r="L67" s="22">
        <f>ROUND(I67/$I$74,2)</f>
        <v>534.67999999999995</v>
      </c>
    </row>
    <row r="68" spans="1:12">
      <c r="A68" s="27" t="s">
        <v>156</v>
      </c>
      <c r="B68" s="27"/>
      <c r="C68" s="43">
        <v>2042793</v>
      </c>
      <c r="D68" s="43">
        <v>2075314</v>
      </c>
      <c r="E68" s="43">
        <v>2102763</v>
      </c>
      <c r="F68" s="43">
        <v>2086226</v>
      </c>
      <c r="G68" s="43">
        <v>2108429</v>
      </c>
      <c r="H68" s="43">
        <v>2030118</v>
      </c>
      <c r="I68" s="43">
        <v>1973545</v>
      </c>
      <c r="J68" s="22">
        <f t="shared" si="24"/>
        <v>19.559999999999999</v>
      </c>
      <c r="K68" s="22">
        <f>ROUND(H68/$H$74,2)</f>
        <v>18.84</v>
      </c>
      <c r="L68" s="22">
        <f>ROUND(I68/$I$74,2)</f>
        <v>18.309999999999999</v>
      </c>
    </row>
    <row r="69" spans="1:12" hidden="1">
      <c r="A69" s="27" t="s">
        <v>155</v>
      </c>
      <c r="B69" s="27"/>
      <c r="C69" s="43">
        <v>0</v>
      </c>
      <c r="D69" s="43">
        <v>0</v>
      </c>
      <c r="E69" s="43">
        <v>0</v>
      </c>
      <c r="F69" s="43">
        <v>0</v>
      </c>
      <c r="G69" s="43">
        <v>0</v>
      </c>
      <c r="H69" s="43"/>
      <c r="I69" s="43">
        <v>0</v>
      </c>
      <c r="J69" s="22">
        <f t="shared" ref="J69:J71" si="25">ROUND(F69/$F$74,2)</f>
        <v>0</v>
      </c>
      <c r="K69" s="22">
        <f>ROUND(E69/$F$74,2)</f>
        <v>0</v>
      </c>
      <c r="L69" s="22">
        <f>ROUND(G69/$F$74,2)</f>
        <v>0</v>
      </c>
    </row>
    <row r="70" spans="1:12" hidden="1">
      <c r="A70" s="27" t="s">
        <v>157</v>
      </c>
      <c r="B70" s="27"/>
      <c r="C70" s="43">
        <v>0</v>
      </c>
      <c r="D70" s="43">
        <v>0</v>
      </c>
      <c r="E70" s="43">
        <v>0</v>
      </c>
      <c r="F70" s="43">
        <v>0</v>
      </c>
      <c r="G70" s="43">
        <v>0</v>
      </c>
      <c r="H70" s="43"/>
      <c r="I70" s="43">
        <v>0</v>
      </c>
      <c r="J70" s="22">
        <f t="shared" si="25"/>
        <v>0</v>
      </c>
      <c r="K70" s="22">
        <f>ROUND(E70/$F$74,2)</f>
        <v>0</v>
      </c>
      <c r="L70" s="22">
        <f>ROUND(G70/$F$74,2)</f>
        <v>0</v>
      </c>
    </row>
    <row r="71" spans="1:12" hidden="1">
      <c r="A71" s="27" t="s">
        <v>158</v>
      </c>
      <c r="B71" s="27"/>
      <c r="C71" s="43">
        <v>0</v>
      </c>
      <c r="D71" s="43">
        <v>0</v>
      </c>
      <c r="E71" s="43">
        <v>0</v>
      </c>
      <c r="F71" s="43">
        <v>0</v>
      </c>
      <c r="G71" s="43">
        <v>0</v>
      </c>
      <c r="H71" s="43"/>
      <c r="I71" s="43">
        <v>0</v>
      </c>
      <c r="J71" s="22">
        <f t="shared" si="25"/>
        <v>0</v>
      </c>
      <c r="K71" s="22">
        <f>ROUND(E71/$F$74,2)</f>
        <v>0</v>
      </c>
      <c r="L71" s="22">
        <f>ROUND(G71/$F$74,2)</f>
        <v>0</v>
      </c>
    </row>
    <row r="72" spans="1:12" ht="15.75" thickBot="1">
      <c r="A72" s="27"/>
      <c r="B72" s="27" t="s">
        <v>204</v>
      </c>
      <c r="C72" s="47">
        <f t="shared" ref="C72:H72" si="26">SUM(C67:C71)</f>
        <v>27432899</v>
      </c>
      <c r="D72" s="47">
        <f t="shared" si="26"/>
        <v>25205856</v>
      </c>
      <c r="E72" s="47">
        <f t="shared" si="26"/>
        <v>19229863</v>
      </c>
      <c r="F72" s="47">
        <f t="shared" si="26"/>
        <v>17494776</v>
      </c>
      <c r="G72" s="47">
        <f t="shared" si="26"/>
        <v>14918429</v>
      </c>
      <c r="H72" s="47">
        <f t="shared" si="26"/>
        <v>43010118</v>
      </c>
      <c r="I72" s="47">
        <f>SUM(I67:I71)</f>
        <v>59596018</v>
      </c>
      <c r="J72" s="22">
        <f>ROUND(G72/$F$74,2)</f>
        <v>138.43</v>
      </c>
      <c r="K72" s="22">
        <f>ROUND(H72/$H$74,2)</f>
        <v>399.09</v>
      </c>
      <c r="L72" s="22">
        <f>ROUND(I72/$I$74,2)</f>
        <v>552.99</v>
      </c>
    </row>
    <row r="73" spans="1:12" ht="15.75" thickTop="1"/>
    <row r="74" spans="1:12">
      <c r="A74" s="21" t="s">
        <v>164</v>
      </c>
      <c r="B74" s="31"/>
      <c r="C74" s="33">
        <v>107517</v>
      </c>
      <c r="D74" s="33">
        <v>107495</v>
      </c>
      <c r="E74" s="33">
        <v>107771</v>
      </c>
      <c r="F74" s="33">
        <v>107771</v>
      </c>
      <c r="G74" s="33">
        <v>107771</v>
      </c>
      <c r="H74" s="33">
        <v>107771</v>
      </c>
      <c r="I74" s="33">
        <v>107771</v>
      </c>
    </row>
    <row r="76" spans="1:12">
      <c r="A76" s="21" t="s">
        <v>196</v>
      </c>
    </row>
    <row r="77" spans="1:12">
      <c r="A77" s="33" t="s">
        <v>241</v>
      </c>
      <c r="B77" s="44"/>
      <c r="C77" s="44"/>
      <c r="D77" s="44"/>
      <c r="E77" s="44"/>
      <c r="F77" s="44"/>
      <c r="G77" s="44"/>
      <c r="H77" s="44"/>
      <c r="I77" s="44"/>
    </row>
    <row r="84" spans="1:9">
      <c r="A84" s="25" t="s">
        <v>171</v>
      </c>
      <c r="B84" s="25"/>
      <c r="C84" s="25"/>
      <c r="D84" s="25"/>
      <c r="E84" s="25"/>
      <c r="F84" s="25"/>
      <c r="G84" s="25"/>
      <c r="H84" s="25"/>
      <c r="I84" s="25"/>
    </row>
    <row r="85" spans="1:9" ht="17.25">
      <c r="A85" s="25" t="s">
        <v>169</v>
      </c>
      <c r="B85" s="35">
        <v>11</v>
      </c>
      <c r="C85" s="26">
        <f t="shared" ref="C85:G85" si="27">+C2</f>
        <v>2007</v>
      </c>
      <c r="D85" s="26">
        <f t="shared" si="27"/>
        <v>2008</v>
      </c>
      <c r="E85" s="26">
        <f t="shared" si="27"/>
        <v>2010</v>
      </c>
      <c r="F85" s="26">
        <f t="shared" si="27"/>
        <v>2011</v>
      </c>
      <c r="G85" s="26">
        <f t="shared" si="27"/>
        <v>2012</v>
      </c>
      <c r="H85" s="26">
        <v>2013</v>
      </c>
      <c r="I85" s="26">
        <f>+I2</f>
        <v>2014</v>
      </c>
    </row>
    <row r="86" spans="1:9">
      <c r="A86" s="25"/>
      <c r="B86" s="35" t="str">
        <f>INDEX(B7:B17,B85)</f>
        <v>total revenue</v>
      </c>
      <c r="C86" s="25">
        <f t="shared" ref="C86:H86" si="28">INDEX(C$7:C$17,$B$85)</f>
        <v>42042865</v>
      </c>
      <c r="D86" s="25">
        <f t="shared" si="28"/>
        <v>51263946</v>
      </c>
      <c r="E86" s="25">
        <f t="shared" si="28"/>
        <v>51726434</v>
      </c>
      <c r="F86" s="25">
        <f t="shared" si="28"/>
        <v>53520020</v>
      </c>
      <c r="G86" s="25">
        <f t="shared" si="28"/>
        <v>51359970</v>
      </c>
      <c r="H86" s="25">
        <f t="shared" si="28"/>
        <v>80526178</v>
      </c>
      <c r="I86" s="25">
        <f>INDEX(I$7:I$17,$B$85)</f>
        <v>78559133</v>
      </c>
    </row>
    <row r="87" spans="1:9">
      <c r="A87" s="25" t="s">
        <v>170</v>
      </c>
      <c r="B87" s="35">
        <v>1</v>
      </c>
      <c r="C87" s="25"/>
      <c r="D87" s="25"/>
      <c r="E87" s="25"/>
      <c r="F87" s="25"/>
      <c r="G87" s="25"/>
      <c r="H87" s="25"/>
      <c r="I87" s="25"/>
    </row>
    <row r="88" spans="1:9">
      <c r="A88" s="25"/>
      <c r="B88" s="35" t="str">
        <f t="shared" ref="B88:H88" si="29">INDEX(B$19:B$31,$B$87)</f>
        <v>Legislative</v>
      </c>
      <c r="C88" s="25">
        <f t="shared" si="29"/>
        <v>485491</v>
      </c>
      <c r="D88" s="25">
        <f t="shared" si="29"/>
        <v>458551</v>
      </c>
      <c r="E88" s="25">
        <f t="shared" si="29"/>
        <v>522051</v>
      </c>
      <c r="F88" s="25">
        <f t="shared" si="29"/>
        <v>450590</v>
      </c>
      <c r="G88" s="25">
        <f t="shared" si="29"/>
        <v>445004</v>
      </c>
      <c r="H88" s="25">
        <f t="shared" si="29"/>
        <v>353775</v>
      </c>
      <c r="I88" s="25">
        <f>INDEX(I$19:I$31,$B$87)</f>
        <v>330241</v>
      </c>
    </row>
  </sheetData>
  <sheetProtection password="CB15" sheet="1" objects="1" scenarios="1" formatCells="0" formatColumns="0" formatRows="0" insertColumns="0" insertRows="0" insertHyperlinks="0" deleteColumns="0" deleteRows="0" sort="0" autoFilter="0" pivotTables="0"/>
  <printOptions horizontalCentered="1"/>
  <pageMargins left="0.2" right="0.2" top="0.5" bottom="0.5" header="0.3" footer="0.3"/>
  <pageSetup scale="90" fitToHeight="0" orientation="landscape" r:id="rId1"/>
  <rowBreaks count="1" manualBreakCount="1">
    <brk id="4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
  <sheetViews>
    <sheetView zoomScale="85" zoomScaleNormal="85" workbookViewId="0">
      <selection activeCell="G12" sqref="G12"/>
    </sheetView>
  </sheetViews>
  <sheetFormatPr defaultColWidth="13.7109375" defaultRowHeight="15"/>
  <cols>
    <col min="5" max="5" width="23.85546875" customWidth="1"/>
    <col min="6" max="6" width="20.42578125" customWidth="1"/>
    <col min="7" max="8" width="12.7109375" bestFit="1" customWidth="1"/>
    <col min="9" max="9" width="8.7109375" bestFit="1" customWidth="1"/>
    <col min="10" max="10" width="20.140625" customWidth="1"/>
  </cols>
  <sheetData>
    <row r="1" spans="1:10" ht="17.25">
      <c r="A1" s="39" t="str">
        <f>+'Data Input'!A1</f>
        <v>CITIZENS' GUIDE TO LOCAL UNIT FINANCES - BAY COUNTY</v>
      </c>
      <c r="E1" s="37"/>
      <c r="J1" s="38" t="s">
        <v>147</v>
      </c>
    </row>
    <row r="2" spans="1:10">
      <c r="A2" t="s">
        <v>175</v>
      </c>
      <c r="F2" t="s">
        <v>176</v>
      </c>
    </row>
    <row r="3" spans="1:10" ht="34.5">
      <c r="G3" s="1">
        <v>2013</v>
      </c>
      <c r="H3" s="1">
        <v>2014</v>
      </c>
      <c r="I3" s="1" t="s">
        <v>146</v>
      </c>
      <c r="J3" s="1"/>
    </row>
    <row r="4" spans="1:10">
      <c r="F4" s="27" t="s">
        <v>4</v>
      </c>
      <c r="G4" s="15">
        <f>+'Data Input'!H7</f>
        <v>22472030</v>
      </c>
      <c r="H4" s="15">
        <f>+'Data Input'!I7</f>
        <v>22358767</v>
      </c>
      <c r="I4" s="65">
        <f>IF(G4=0,"n/a",(H4-G4)/G4)</f>
        <v>-5.0401766106577825E-3</v>
      </c>
    </row>
    <row r="5" spans="1:10">
      <c r="F5" s="27" t="s">
        <v>197</v>
      </c>
      <c r="G5">
        <f>+'Data Input'!H8</f>
        <v>422646</v>
      </c>
      <c r="H5">
        <f>+'Data Input'!I8</f>
        <v>403078</v>
      </c>
      <c r="I5" s="66">
        <f t="shared" ref="I5:I11" si="0">IF(G5=0,"n/a",(H5-G5)/G5)</f>
        <v>-4.6298793789601701E-2</v>
      </c>
    </row>
    <row r="6" spans="1:10">
      <c r="F6" s="27" t="s">
        <v>218</v>
      </c>
      <c r="G6">
        <f>+'Data Input'!H9</f>
        <v>4560190</v>
      </c>
      <c r="H6">
        <f>+'Data Input'!I9</f>
        <v>9858799</v>
      </c>
      <c r="I6" s="66">
        <f t="shared" si="0"/>
        <v>1.1619272442595594</v>
      </c>
    </row>
    <row r="7" spans="1:10">
      <c r="F7" s="27" t="s">
        <v>219</v>
      </c>
      <c r="G7">
        <f>+'Data Input'!H10</f>
        <v>4804851</v>
      </c>
      <c r="H7">
        <f>+'Data Input'!I10</f>
        <v>6775052</v>
      </c>
      <c r="I7" s="65">
        <f t="shared" si="0"/>
        <v>0.41004414080686374</v>
      </c>
    </row>
    <row r="8" spans="1:10">
      <c r="F8" s="27" t="s">
        <v>5</v>
      </c>
      <c r="G8">
        <f>+'Data Input'!H11</f>
        <v>2846586</v>
      </c>
      <c r="H8">
        <f>+'Data Input'!I11</f>
        <v>2779751</v>
      </c>
      <c r="I8" s="65">
        <f t="shared" si="0"/>
        <v>-2.3479002566583269E-2</v>
      </c>
    </row>
    <row r="9" spans="1:10">
      <c r="F9" s="27" t="s">
        <v>198</v>
      </c>
      <c r="G9">
        <f>+'Data Input'!H12</f>
        <v>545543</v>
      </c>
      <c r="H9">
        <f>+'Data Input'!I12</f>
        <v>526586</v>
      </c>
      <c r="I9" s="65">
        <f t="shared" si="0"/>
        <v>-3.4748864892409949E-2</v>
      </c>
    </row>
    <row r="10" spans="1:10">
      <c r="F10" s="27" t="s">
        <v>9</v>
      </c>
      <c r="G10">
        <f>+'Data Input'!H13</f>
        <v>1397240</v>
      </c>
      <c r="H10">
        <f>+'Data Input'!I13</f>
        <v>2370377</v>
      </c>
      <c r="I10" s="65">
        <f t="shared" si="0"/>
        <v>0.6964708997738398</v>
      </c>
    </row>
    <row r="11" spans="1:10">
      <c r="F11" s="27" t="s">
        <v>199</v>
      </c>
      <c r="G11">
        <f>+'Data Input'!H14</f>
        <v>7086642</v>
      </c>
      <c r="H11">
        <f>+'Data Input'!I14</f>
        <v>8961530</v>
      </c>
      <c r="I11" s="65">
        <f t="shared" si="0"/>
        <v>0.26456649002447141</v>
      </c>
    </row>
    <row r="12" spans="1:10">
      <c r="F12" s="27" t="s">
        <v>201</v>
      </c>
      <c r="G12">
        <f>+'Data Input'!H15</f>
        <v>6433142</v>
      </c>
      <c r="H12">
        <f>+'Data Input'!I15</f>
        <v>5947834</v>
      </c>
      <c r="I12" s="68"/>
    </row>
    <row r="13" spans="1:10" ht="17.25">
      <c r="F13" s="27" t="s">
        <v>200</v>
      </c>
      <c r="G13" s="14">
        <f>+'Data Input'!H16</f>
        <v>29957308</v>
      </c>
      <c r="H13" s="14">
        <f>+'Data Input'!I16</f>
        <v>18577359</v>
      </c>
      <c r="I13" s="69"/>
    </row>
    <row r="14" spans="1:10" ht="17.25">
      <c r="G14" s="13">
        <f>SUM(G4:G13)</f>
        <v>80526178</v>
      </c>
      <c r="H14" s="13">
        <f>SUM(H4:H13)</f>
        <v>78559133</v>
      </c>
      <c r="I14" s="24">
        <f>IF(G14=0,"n/a",(H14-G14)/G14)</f>
        <v>-2.4427398007142474E-2</v>
      </c>
    </row>
    <row r="18" spans="1:6">
      <c r="A18" t="s">
        <v>177</v>
      </c>
      <c r="F18" t="s">
        <v>178</v>
      </c>
    </row>
    <row r="35" spans="1:1" ht="21.6" customHeight="1"/>
    <row r="36" spans="1:1" ht="21.6" customHeight="1"/>
    <row r="37" spans="1:1" ht="21.6" customHeight="1"/>
    <row r="38" spans="1:1">
      <c r="A38" t="str">
        <f>+'Data Input'!A77</f>
        <v xml:space="preserve">For more information on our unit's finances, please contact Bay County's Finance department at (989) 895-4030 or 515 Center Ave., Suite 701, Bay City, MI  48708. </v>
      </c>
    </row>
  </sheetData>
  <sheetProtection password="CB15" sheet="1" objects="1" scenarios="1" formatCells="0" formatColumns="0" formatRows="0" insertColumns="0" insertRows="0" deleteColumns="0" deleteRows="0"/>
  <printOptions horizontalCentered="1"/>
  <pageMargins left="0.2" right="0.2" top="0.5" bottom="0.5" header="0.3" footer="0.3"/>
  <pageSetup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9" r:id="rId4" name="Drop Down 55">
              <controlPr defaultSize="0" autoLine="0" autoPict="0">
                <anchor moveWithCells="1">
                  <from>
                    <xdr:col>5</xdr:col>
                    <xdr:colOff>1181100</xdr:colOff>
                    <xdr:row>18</xdr:row>
                    <xdr:rowOff>9525</xdr:rowOff>
                  </from>
                  <to>
                    <xdr:col>7</xdr:col>
                    <xdr:colOff>762000</xdr:colOff>
                    <xdr:row>19</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1"/>
  <sheetViews>
    <sheetView zoomScale="85" zoomScaleNormal="85" workbookViewId="0">
      <selection activeCell="F2" sqref="F2:J16"/>
    </sheetView>
  </sheetViews>
  <sheetFormatPr defaultColWidth="13.7109375" defaultRowHeight="15"/>
  <cols>
    <col min="1" max="1" width="11" customWidth="1"/>
    <col min="5" max="5" width="22.28515625" customWidth="1"/>
    <col min="6" max="6" width="27.42578125" customWidth="1"/>
    <col min="7" max="8" width="13.7109375" bestFit="1" customWidth="1"/>
    <col min="9" max="9" width="9.28515625" customWidth="1"/>
    <col min="10" max="10" width="20" customWidth="1"/>
  </cols>
  <sheetData>
    <row r="1" spans="1:10">
      <c r="A1" s="39" t="str">
        <f>+'Data Input'!A1</f>
        <v>CITIZENS' GUIDE TO LOCAL UNIT FINANCES - BAY COUNTY</v>
      </c>
      <c r="J1" s="38" t="s">
        <v>70</v>
      </c>
    </row>
    <row r="2" spans="1:10">
      <c r="A2" t="s">
        <v>179</v>
      </c>
      <c r="F2" t="s">
        <v>176</v>
      </c>
    </row>
    <row r="3" spans="1:10" ht="17.25">
      <c r="G3" s="1">
        <v>2013</v>
      </c>
      <c r="H3" s="1">
        <v>2014</v>
      </c>
      <c r="I3" s="1" t="s">
        <v>146</v>
      </c>
      <c r="J3" s="1"/>
    </row>
    <row r="4" spans="1:10">
      <c r="F4" t="s">
        <v>69</v>
      </c>
      <c r="G4" s="16">
        <f>+'Data Input'!H19</f>
        <v>353775</v>
      </c>
      <c r="H4" s="16">
        <f>+'Data Input'!I19</f>
        <v>330241</v>
      </c>
      <c r="I4" s="24">
        <f t="shared" ref="I4:I13" si="0">IF(G4=0,"n/a",(H4-G4)/G4)</f>
        <v>-6.6522507243304357E-2</v>
      </c>
    </row>
    <row r="5" spans="1:10">
      <c r="F5" t="s">
        <v>60</v>
      </c>
      <c r="G5">
        <f>+'Data Input'!H20</f>
        <v>6305280</v>
      </c>
      <c r="H5">
        <f>+'Data Input'!I20</f>
        <v>6235594</v>
      </c>
      <c r="I5" s="24">
        <f t="shared" si="0"/>
        <v>-1.1052007206658547E-2</v>
      </c>
    </row>
    <row r="6" spans="1:10">
      <c r="F6" t="s">
        <v>238</v>
      </c>
      <c r="G6">
        <f>+'Data Input'!H21</f>
        <v>11209296</v>
      </c>
      <c r="H6">
        <f>+'Data Input'!I21</f>
        <v>9834886</v>
      </c>
      <c r="I6" s="24">
        <f t="shared" si="0"/>
        <v>-0.12261340944159205</v>
      </c>
    </row>
    <row r="7" spans="1:10">
      <c r="F7" t="s">
        <v>239</v>
      </c>
      <c r="G7">
        <f>+'Data Input'!H22</f>
        <v>11263950</v>
      </c>
      <c r="H7">
        <f>+'Data Input'!I22</f>
        <v>10600670</v>
      </c>
      <c r="I7" s="24">
        <f t="shared" si="0"/>
        <v>-5.8885204568557212E-2</v>
      </c>
    </row>
    <row r="8" spans="1:10">
      <c r="F8" t="s">
        <v>240</v>
      </c>
      <c r="G8">
        <f>+'Data Input'!H23</f>
        <v>4763812</v>
      </c>
      <c r="H8">
        <f>+'Data Input'!I23</f>
        <v>43961</v>
      </c>
      <c r="I8" s="24">
        <f t="shared" si="0"/>
        <v>-0.99077188604420152</v>
      </c>
    </row>
    <row r="9" spans="1:10">
      <c r="F9" t="s">
        <v>17</v>
      </c>
      <c r="G9">
        <f>+'Data Input'!H24</f>
        <v>10194510</v>
      </c>
      <c r="H9">
        <f>+'Data Input'!I24</f>
        <v>10945566</v>
      </c>
      <c r="I9" s="24">
        <f t="shared" si="0"/>
        <v>7.3672594366968103E-2</v>
      </c>
    </row>
    <row r="10" spans="1:10">
      <c r="F10" t="s">
        <v>18</v>
      </c>
      <c r="G10">
        <f>+'Data Input'!H25</f>
        <v>352107</v>
      </c>
      <c r="H10">
        <f>+'Data Input'!I25</f>
        <v>161196</v>
      </c>
      <c r="I10" s="24">
        <f t="shared" si="0"/>
        <v>-0.54219598019920079</v>
      </c>
    </row>
    <row r="11" spans="1:10">
      <c r="F11" t="s">
        <v>32</v>
      </c>
      <c r="G11">
        <f>+'Data Input'!H26</f>
        <v>1622547</v>
      </c>
      <c r="H11">
        <f>+'Data Input'!I26</f>
        <v>1984445</v>
      </c>
      <c r="I11" s="24">
        <f t="shared" si="0"/>
        <v>0.22304315375764153</v>
      </c>
    </row>
    <row r="12" spans="1:10">
      <c r="F12" t="s">
        <v>242</v>
      </c>
      <c r="G12">
        <f>'Data Input'!H27</f>
        <v>0</v>
      </c>
      <c r="H12">
        <f>'Data Input'!I27</f>
        <v>36151525</v>
      </c>
      <c r="I12" s="24" t="str">
        <f t="shared" si="0"/>
        <v>n/a</v>
      </c>
    </row>
    <row r="13" spans="1:10">
      <c r="F13" t="s">
        <v>22</v>
      </c>
      <c r="G13">
        <f>+'Data Input'!H28</f>
        <v>2481472</v>
      </c>
      <c r="H13">
        <f>+'Data Input'!I28</f>
        <v>3883817</v>
      </c>
      <c r="I13" s="24">
        <f t="shared" si="0"/>
        <v>0.56512626376602271</v>
      </c>
    </row>
    <row r="14" spans="1:10">
      <c r="F14" t="s">
        <v>24</v>
      </c>
      <c r="G14">
        <f>+'Data Input'!H29</f>
        <v>4889699</v>
      </c>
      <c r="H14">
        <f>'Data Input'!I29</f>
        <v>4717545</v>
      </c>
      <c r="I14" s="24"/>
    </row>
    <row r="15" spans="1:10">
      <c r="F15" t="s">
        <v>29</v>
      </c>
      <c r="G15">
        <f>'Data Input'!H30</f>
        <v>1508041</v>
      </c>
      <c r="H15">
        <f>'Data Input'!I30</f>
        <v>1666910</v>
      </c>
      <c r="I15" s="24">
        <f>IF(G15=0,"n/a",(H15-G15)/G15)</f>
        <v>0.10534793152175571</v>
      </c>
    </row>
    <row r="16" spans="1:10" ht="15.75" thickBot="1">
      <c r="F16" s="3" t="s">
        <v>25</v>
      </c>
      <c r="G16" s="17">
        <f>SUM(G4:G15)</f>
        <v>54944489</v>
      </c>
      <c r="H16" s="17">
        <f>SUM(H4:H15)</f>
        <v>86556356</v>
      </c>
      <c r="I16" s="8">
        <f>(H16-G16)/G16</f>
        <v>0.5753419055366954</v>
      </c>
    </row>
    <row r="17" spans="1:6" ht="12" customHeight="1" thickTop="1"/>
    <row r="18" spans="1:6">
      <c r="A18" t="s">
        <v>180</v>
      </c>
      <c r="F18" s="18" t="s">
        <v>181</v>
      </c>
    </row>
    <row r="38" spans="1:1" ht="21" customHeight="1"/>
    <row r="39" spans="1:1" ht="21" customHeight="1"/>
    <row r="40" spans="1:1" ht="21" customHeight="1"/>
    <row r="41" spans="1:1">
      <c r="A41" t="str">
        <f>+'Data Input'!A77</f>
        <v xml:space="preserve">For more information on our unit's finances, please contact Bay County's Finance department at (989) 895-4030 or 515 Center Ave., Suite 701, Bay City, MI  48708. </v>
      </c>
    </row>
  </sheetData>
  <sheetProtection password="CB15" sheet="1" objects="1" scenarios="1" formatCells="0" formatColumns="0" formatRows="0" insertColumns="0" insertRows="0" deleteColumns="0" deleteRows="0"/>
  <printOptions horizontalCentered="1"/>
  <pageMargins left="0.2" right="0.2" top="0.5" bottom="0.5" header="0.3" footer="0.3"/>
  <pageSetup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00" r:id="rId4" name="Drop Down 52">
              <controlPr defaultSize="0" autoLine="0" autoPict="0">
                <anchor moveWithCells="1">
                  <from>
                    <xdr:col>5</xdr:col>
                    <xdr:colOff>1647825</xdr:colOff>
                    <xdr:row>18</xdr:row>
                    <xdr:rowOff>38100</xdr:rowOff>
                  </from>
                  <to>
                    <xdr:col>9</xdr:col>
                    <xdr:colOff>495300</xdr:colOff>
                    <xdr:row>19</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85" zoomScaleNormal="85" workbookViewId="0">
      <selection activeCell="F2" sqref="F2:I14"/>
    </sheetView>
  </sheetViews>
  <sheetFormatPr defaultColWidth="13.7109375" defaultRowHeight="15"/>
  <cols>
    <col min="5" max="5" width="24.5703125" customWidth="1"/>
    <col min="6" max="6" width="26.7109375" customWidth="1"/>
    <col min="9" max="9" width="8.7109375" bestFit="1" customWidth="1"/>
  </cols>
  <sheetData>
    <row r="1" spans="1:9">
      <c r="A1" s="39" t="str">
        <f>+'Data Input'!A1</f>
        <v>CITIZENS' GUIDE TO LOCAL UNIT FINANCES - BAY COUNTY</v>
      </c>
      <c r="I1" s="38" t="s">
        <v>190</v>
      </c>
    </row>
    <row r="2" spans="1:9">
      <c r="A2" t="s">
        <v>182</v>
      </c>
      <c r="F2" t="s">
        <v>176</v>
      </c>
    </row>
    <row r="3" spans="1:9" ht="34.5">
      <c r="G3" s="1">
        <v>2013</v>
      </c>
      <c r="H3" s="1">
        <v>2014</v>
      </c>
      <c r="I3" s="1" t="s">
        <v>146</v>
      </c>
    </row>
    <row r="4" spans="1:9">
      <c r="F4" t="s">
        <v>2</v>
      </c>
      <c r="G4">
        <f>+'Data Input'!H17</f>
        <v>80526178</v>
      </c>
      <c r="H4">
        <f>+'Data Input'!I17</f>
        <v>78559133</v>
      </c>
      <c r="I4" s="8">
        <f>(H4-G4)/G4</f>
        <v>-2.4427398007142474E-2</v>
      </c>
    </row>
    <row r="5" spans="1:9">
      <c r="F5" t="s">
        <v>0</v>
      </c>
      <c r="G5">
        <f>+'Data Input'!H31</f>
        <v>54944489</v>
      </c>
      <c r="H5">
        <f>+'Data Input'!I31</f>
        <v>86556356</v>
      </c>
      <c r="I5" s="8">
        <f>(H5-G5)/G5</f>
        <v>0.5753419055366954</v>
      </c>
    </row>
    <row r="6" spans="1:9" ht="15.75" thickBot="1">
      <c r="F6" s="3" t="s">
        <v>26</v>
      </c>
      <c r="G6" s="5">
        <f>+'Data Input'!H32</f>
        <v>25581689</v>
      </c>
      <c r="H6" s="5">
        <f>+'Data Input'!I32</f>
        <v>-7997223</v>
      </c>
      <c r="I6" s="9">
        <f>(H6-G6)/G6</f>
        <v>-1.312615128735245</v>
      </c>
    </row>
    <row r="7" spans="1:9" ht="15.75" thickTop="1">
      <c r="F7" t="s">
        <v>150</v>
      </c>
      <c r="I7" s="8"/>
    </row>
    <row r="8" spans="1:9">
      <c r="F8" s="27" t="s">
        <v>220</v>
      </c>
      <c r="G8">
        <f>+'Data Input'!H$35</f>
        <v>2498082</v>
      </c>
      <c r="H8">
        <f>+'Data Input'!I$35</f>
        <v>3102529</v>
      </c>
      <c r="I8" s="8">
        <f t="shared" ref="I8:I13" si="0">(H8-G8)/G8</f>
        <v>0.24196443511461993</v>
      </c>
    </row>
    <row r="9" spans="1:9">
      <c r="F9" s="27" t="s">
        <v>221</v>
      </c>
      <c r="G9">
        <f>+'Data Input'!H36</f>
        <v>29700863</v>
      </c>
      <c r="H9">
        <f>+'Data Input'!I36</f>
        <v>20298730</v>
      </c>
      <c r="I9" s="8">
        <f t="shared" si="0"/>
        <v>-0.3165609362933326</v>
      </c>
    </row>
    <row r="10" spans="1:9">
      <c r="F10" s="27" t="s">
        <v>222</v>
      </c>
      <c r="G10">
        <f>+'Data Input'!H37</f>
        <v>4942969</v>
      </c>
      <c r="H10">
        <f>+'Data Input'!I37</f>
        <v>4942969</v>
      </c>
      <c r="I10" s="8">
        <f t="shared" si="0"/>
        <v>0</v>
      </c>
    </row>
    <row r="11" spans="1:9">
      <c r="F11" s="27" t="s">
        <v>223</v>
      </c>
      <c r="G11">
        <f>+'Data Input'!H38</f>
        <v>8473092</v>
      </c>
      <c r="H11">
        <f>+'Data Input'!I38</f>
        <v>3590058</v>
      </c>
      <c r="I11" s="8">
        <f t="shared" si="0"/>
        <v>-0.57629894730282638</v>
      </c>
    </row>
    <row r="12" spans="1:9">
      <c r="F12" s="27" t="s">
        <v>224</v>
      </c>
      <c r="G12">
        <f>+'Data Input'!H39</f>
        <v>0</v>
      </c>
      <c r="H12">
        <f>+'Data Input'!I39</f>
        <v>5683497</v>
      </c>
      <c r="I12" s="8"/>
    </row>
    <row r="13" spans="1:9" ht="15.75" thickBot="1">
      <c r="F13" s="3" t="s">
        <v>151</v>
      </c>
      <c r="G13" s="5">
        <f>SUM(G8:G12)</f>
        <v>45615006</v>
      </c>
      <c r="H13" s="5">
        <f>SUM(H8:H12)</f>
        <v>37617783</v>
      </c>
      <c r="I13" s="9">
        <f t="shared" si="0"/>
        <v>-0.17532000324630012</v>
      </c>
    </row>
    <row r="14" spans="1:9" ht="15.75" thickTop="1"/>
    <row r="20" spans="1:6">
      <c r="A20" t="s">
        <v>183</v>
      </c>
      <c r="F20" t="s">
        <v>184</v>
      </c>
    </row>
    <row r="37" spans="1:1" ht="19.899999999999999" customHeight="1"/>
    <row r="38" spans="1:1" ht="19.899999999999999" customHeight="1"/>
    <row r="39" spans="1:1" ht="19.899999999999999" customHeight="1"/>
    <row r="40" spans="1:1">
      <c r="A40" t="str">
        <f>+'Data Input'!A77</f>
        <v xml:space="preserve">For more information on our unit's finances, please contact Bay County's Finance department at (989) 895-4030 or 515 Center Ave., Suite 701, Bay City, MI  48708. </v>
      </c>
    </row>
  </sheetData>
  <sheetProtection password="CB15" sheet="1" objects="1" scenarios="1" formatCells="0" formatColumns="0" formatRows="0" insertColumns="0" insertRows="0" deleteColumns="0" deleteRows="0"/>
  <printOptions horizontalCentered="1"/>
  <pageMargins left="0.2" right="0.2" top="0.5" bottom="0.5" header="0.3" footer="0.3"/>
  <pageSetup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5" zoomScaleNormal="85" workbookViewId="0">
      <selection activeCell="P43" sqref="P43"/>
    </sheetView>
  </sheetViews>
  <sheetFormatPr defaultRowHeight="15"/>
  <cols>
    <col min="5" max="5" width="9.140625" customWidth="1"/>
    <col min="16" max="16" width="15" customWidth="1"/>
  </cols>
  <sheetData>
    <row r="1" spans="1:16">
      <c r="A1" s="39" t="str">
        <f>+'Data Input'!A1</f>
        <v>CITIZENS' GUIDE TO LOCAL UNIT FINANCES - BAY COUNTY</v>
      </c>
      <c r="P1" s="38" t="s">
        <v>162</v>
      </c>
    </row>
    <row r="2" spans="1:16">
      <c r="A2" t="s">
        <v>185</v>
      </c>
      <c r="F2" s="3" t="s">
        <v>186</v>
      </c>
      <c r="K2" s="12" t="s">
        <v>187</v>
      </c>
    </row>
    <row r="18" spans="1:10">
      <c r="A18" t="s">
        <v>188</v>
      </c>
      <c r="J18" s="2" t="s">
        <v>189</v>
      </c>
    </row>
    <row r="35" spans="1:1" ht="23.45" customHeight="1"/>
    <row r="36" spans="1:1" ht="23.45" customHeight="1"/>
    <row r="37" spans="1:1" ht="23.45" customHeight="1"/>
    <row r="38" spans="1:1">
      <c r="A38" t="str">
        <f>+'Data Input'!A77</f>
        <v xml:space="preserve">For more information on our unit's finances, please contact Bay County's Finance department at (989) 895-4030 or 515 Center Ave., Suite 701, Bay City, MI  48708. </v>
      </c>
    </row>
  </sheetData>
  <sheetProtection formatCells="0" formatColumns="0" formatRows="0" insertColumns="0" insertRows="0" deleteColumns="0" deleteRows="0"/>
  <printOptions horizontalCentered="1"/>
  <pageMargins left="0.25" right="0.25" top="0.5" bottom="0.5" header="0.3" footer="0.3"/>
  <pageSetup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workbookViewId="0">
      <pane xSplit="2" ySplit="1" topLeftCell="C2" activePane="bottomRight" state="frozen"/>
      <selection pane="topRight" activeCell="C1" sqref="C1"/>
      <selection pane="bottomLeft" activeCell="A2" sqref="A2"/>
      <selection pane="bottomRight" activeCell="C138" sqref="C138"/>
    </sheetView>
  </sheetViews>
  <sheetFormatPr defaultRowHeight="15"/>
  <cols>
    <col min="2" max="2" width="48.5703125" customWidth="1"/>
    <col min="3" max="3" width="33.28515625" bestFit="1" customWidth="1"/>
    <col min="4" max="8" width="10.28515625" customWidth="1"/>
  </cols>
  <sheetData>
    <row r="1" spans="1:8" ht="17.25">
      <c r="A1" s="7" t="s">
        <v>145</v>
      </c>
      <c r="B1" s="7" t="s">
        <v>144</v>
      </c>
      <c r="C1" s="7" t="s">
        <v>168</v>
      </c>
      <c r="D1" s="7">
        <f>+'Data Input'!C2</f>
        <v>2007</v>
      </c>
      <c r="E1" s="7">
        <f>+'Data Input'!D2</f>
        <v>2008</v>
      </c>
      <c r="F1" s="7">
        <f>+'Data Input'!I2</f>
        <v>2014</v>
      </c>
      <c r="G1" s="7">
        <f>+'Data Input'!E2</f>
        <v>2010</v>
      </c>
      <c r="H1" s="7">
        <f>+'Data Input'!F2</f>
        <v>2011</v>
      </c>
    </row>
    <row r="2" spans="1:8">
      <c r="B2" s="6" t="s">
        <v>143</v>
      </c>
      <c r="C2" s="6"/>
    </row>
    <row r="3" spans="1:8">
      <c r="B3" t="s">
        <v>142</v>
      </c>
    </row>
    <row r="4" spans="1:8">
      <c r="A4">
        <v>101</v>
      </c>
      <c r="B4" t="s">
        <v>3</v>
      </c>
      <c r="C4" s="27" t="s">
        <v>4</v>
      </c>
      <c r="D4" s="27"/>
      <c r="E4" s="27"/>
      <c r="F4" s="27"/>
      <c r="G4" s="27"/>
      <c r="H4" s="27"/>
    </row>
    <row r="5" spans="1:8">
      <c r="A5">
        <v>102</v>
      </c>
      <c r="B5" t="s">
        <v>141</v>
      </c>
      <c r="C5" s="27" t="s">
        <v>4</v>
      </c>
      <c r="D5" s="27"/>
      <c r="E5" s="27"/>
      <c r="F5" s="27"/>
      <c r="G5" s="27"/>
      <c r="H5" s="27"/>
    </row>
    <row r="6" spans="1:8">
      <c r="A6">
        <v>103</v>
      </c>
      <c r="B6" t="s">
        <v>140</v>
      </c>
      <c r="C6" s="27" t="s">
        <v>4</v>
      </c>
      <c r="D6" s="27"/>
      <c r="E6" s="27"/>
      <c r="F6" s="27"/>
      <c r="G6" s="27"/>
      <c r="H6" s="27"/>
    </row>
    <row r="7" spans="1:8">
      <c r="A7">
        <v>104</v>
      </c>
      <c r="B7" t="s">
        <v>139</v>
      </c>
      <c r="C7" s="27" t="s">
        <v>4</v>
      </c>
      <c r="D7" s="27"/>
      <c r="E7" s="27"/>
      <c r="F7" s="27"/>
      <c r="G7" s="27"/>
      <c r="H7" s="27"/>
    </row>
    <row r="8" spans="1:8">
      <c r="A8">
        <v>105</v>
      </c>
      <c r="B8" t="s">
        <v>138</v>
      </c>
      <c r="C8" s="27" t="s">
        <v>4</v>
      </c>
      <c r="D8" s="27"/>
      <c r="E8" s="27"/>
      <c r="F8" s="27"/>
      <c r="G8" s="27"/>
      <c r="H8" s="27"/>
    </row>
    <row r="9" spans="1:8">
      <c r="A9">
        <v>106</v>
      </c>
      <c r="B9" t="s">
        <v>137</v>
      </c>
      <c r="C9" s="27" t="s">
        <v>4</v>
      </c>
      <c r="D9" s="27"/>
      <c r="E9" s="27"/>
      <c r="F9" s="27"/>
      <c r="G9" s="27"/>
      <c r="H9" s="27"/>
    </row>
    <row r="10" spans="1:8">
      <c r="A10">
        <v>107</v>
      </c>
      <c r="B10" t="s">
        <v>136</v>
      </c>
      <c r="C10" s="27" t="s">
        <v>4</v>
      </c>
      <c r="D10" s="27"/>
      <c r="E10" s="27"/>
      <c r="F10" s="27"/>
      <c r="G10" s="27"/>
      <c r="H10" s="27"/>
    </row>
    <row r="11" spans="1:8">
      <c r="A11">
        <v>108</v>
      </c>
      <c r="B11" t="s">
        <v>135</v>
      </c>
      <c r="C11" s="27" t="s">
        <v>8</v>
      </c>
      <c r="D11" s="27"/>
      <c r="E11" s="27"/>
      <c r="F11" s="27"/>
      <c r="G11" s="27"/>
      <c r="H11" s="27"/>
    </row>
    <row r="12" spans="1:8">
      <c r="A12">
        <v>109</v>
      </c>
      <c r="B12" t="s">
        <v>134</v>
      </c>
      <c r="C12" s="27" t="s">
        <v>8</v>
      </c>
      <c r="D12" s="27"/>
      <c r="E12" s="27"/>
      <c r="F12" s="27"/>
      <c r="G12" s="27"/>
      <c r="H12" s="27"/>
    </row>
    <row r="13" spans="1:8">
      <c r="A13">
        <v>110</v>
      </c>
      <c r="B13" t="s">
        <v>133</v>
      </c>
      <c r="C13" s="27" t="s">
        <v>7</v>
      </c>
      <c r="D13" s="27"/>
      <c r="E13" s="27"/>
      <c r="F13" s="27"/>
      <c r="G13" s="27"/>
      <c r="H13" s="27"/>
    </row>
    <row r="14" spans="1:8">
      <c r="A14">
        <v>111</v>
      </c>
      <c r="B14" t="s">
        <v>132</v>
      </c>
      <c r="C14" s="27" t="s">
        <v>7</v>
      </c>
      <c r="D14" s="27"/>
      <c r="E14" s="27"/>
      <c r="F14" s="27"/>
      <c r="G14" s="27"/>
      <c r="H14" s="27"/>
    </row>
    <row r="15" spans="1:8">
      <c r="A15">
        <v>112</v>
      </c>
      <c r="B15" t="s">
        <v>131</v>
      </c>
      <c r="C15" s="27" t="s">
        <v>7</v>
      </c>
      <c r="D15" s="27"/>
      <c r="E15" s="27"/>
      <c r="F15" s="27"/>
      <c r="G15" s="27"/>
      <c r="H15" s="27"/>
    </row>
    <row r="16" spans="1:8">
      <c r="A16">
        <v>113</v>
      </c>
      <c r="B16" t="s">
        <v>130</v>
      </c>
      <c r="C16" s="27" t="s">
        <v>7</v>
      </c>
      <c r="D16" s="27"/>
      <c r="E16" s="27"/>
      <c r="F16" s="27"/>
      <c r="G16" s="27"/>
      <c r="H16" s="27"/>
    </row>
    <row r="17" spans="1:8">
      <c r="A17">
        <v>114</v>
      </c>
      <c r="B17" t="s">
        <v>129</v>
      </c>
      <c r="C17" s="27" t="s">
        <v>7</v>
      </c>
      <c r="D17" s="27"/>
      <c r="E17" s="27"/>
      <c r="F17" s="27"/>
      <c r="G17" s="27"/>
      <c r="H17" s="27"/>
    </row>
    <row r="18" spans="1:8">
      <c r="A18">
        <v>115</v>
      </c>
      <c r="B18" t="s">
        <v>128</v>
      </c>
      <c r="C18" s="27" t="s">
        <v>7</v>
      </c>
      <c r="D18" s="27"/>
      <c r="E18" s="27"/>
      <c r="F18" s="27"/>
      <c r="G18" s="27"/>
      <c r="H18" s="27"/>
    </row>
    <row r="19" spans="1:8">
      <c r="A19">
        <v>116</v>
      </c>
      <c r="B19" t="s">
        <v>127</v>
      </c>
      <c r="C19" s="27" t="s">
        <v>7</v>
      </c>
      <c r="D19" s="27"/>
      <c r="E19" s="27"/>
      <c r="F19" s="27"/>
      <c r="G19" s="27"/>
      <c r="H19" s="27"/>
    </row>
    <row r="20" spans="1:8">
      <c r="A20">
        <v>117</v>
      </c>
      <c r="B20" t="s">
        <v>126</v>
      </c>
      <c r="C20" s="27" t="s">
        <v>7</v>
      </c>
      <c r="D20" s="27"/>
      <c r="E20" s="27"/>
      <c r="F20" s="27"/>
      <c r="G20" s="27"/>
      <c r="H20" s="27"/>
    </row>
    <row r="21" spans="1:8">
      <c r="A21">
        <v>118</v>
      </c>
      <c r="B21" t="s">
        <v>125</v>
      </c>
      <c r="C21" s="27" t="s">
        <v>7</v>
      </c>
      <c r="D21" s="27"/>
      <c r="E21" s="27"/>
      <c r="F21" s="27"/>
      <c r="G21" s="27"/>
      <c r="H21" s="27"/>
    </row>
    <row r="22" spans="1:8">
      <c r="A22">
        <v>119</v>
      </c>
      <c r="B22" t="s">
        <v>124</v>
      </c>
      <c r="C22" s="27" t="s">
        <v>7</v>
      </c>
      <c r="D22" s="27"/>
      <c r="E22" s="27"/>
      <c r="F22" s="27"/>
      <c r="G22" s="27"/>
      <c r="H22" s="27"/>
    </row>
    <row r="23" spans="1:8">
      <c r="A23">
        <v>120</v>
      </c>
      <c r="B23" t="s">
        <v>123</v>
      </c>
      <c r="C23" s="27" t="s">
        <v>7</v>
      </c>
      <c r="D23" s="27"/>
      <c r="E23" s="27"/>
      <c r="F23" s="27"/>
      <c r="G23" s="27"/>
      <c r="H23" s="27"/>
    </row>
    <row r="24" spans="1:8">
      <c r="A24">
        <v>121</v>
      </c>
      <c r="B24" t="s">
        <v>122</v>
      </c>
      <c r="C24" s="27" t="s">
        <v>7</v>
      </c>
      <c r="D24" s="27"/>
      <c r="E24" s="27"/>
      <c r="F24" s="27"/>
      <c r="G24" s="27"/>
      <c r="H24" s="27"/>
    </row>
    <row r="25" spans="1:8">
      <c r="A25">
        <v>122</v>
      </c>
      <c r="B25" t="s">
        <v>121</v>
      </c>
      <c r="C25" s="27" t="s">
        <v>6</v>
      </c>
      <c r="D25" s="27"/>
      <c r="E25" s="27"/>
      <c r="F25" s="27"/>
      <c r="G25" s="27"/>
      <c r="H25" s="27"/>
    </row>
    <row r="26" spans="1:8">
      <c r="A26">
        <v>123</v>
      </c>
      <c r="B26" t="s">
        <v>120</v>
      </c>
      <c r="C26" s="27" t="s">
        <v>6</v>
      </c>
      <c r="D26" s="27"/>
      <c r="E26" s="27"/>
      <c r="F26" s="27"/>
      <c r="G26" s="27"/>
      <c r="H26" s="27"/>
    </row>
    <row r="27" spans="1:8">
      <c r="A27">
        <v>124</v>
      </c>
      <c r="B27" t="s">
        <v>119</v>
      </c>
      <c r="C27" s="27" t="s">
        <v>6</v>
      </c>
      <c r="D27" s="27"/>
      <c r="E27" s="27"/>
      <c r="F27" s="27"/>
      <c r="G27" s="27"/>
      <c r="H27" s="27"/>
    </row>
    <row r="28" spans="1:8">
      <c r="A28">
        <v>125</v>
      </c>
      <c r="B28" t="s">
        <v>118</v>
      </c>
      <c r="C28" s="27" t="s">
        <v>6</v>
      </c>
      <c r="D28" s="27"/>
      <c r="E28" s="27"/>
      <c r="F28" s="27"/>
      <c r="G28" s="27"/>
      <c r="H28" s="27"/>
    </row>
    <row r="29" spans="1:8">
      <c r="A29">
        <v>126</v>
      </c>
      <c r="B29" t="s">
        <v>117</v>
      </c>
      <c r="C29" s="27" t="s">
        <v>6</v>
      </c>
      <c r="D29" s="27"/>
      <c r="E29" s="27"/>
      <c r="F29" s="27"/>
      <c r="G29" s="27"/>
      <c r="H29" s="27"/>
    </row>
    <row r="30" spans="1:8">
      <c r="A30">
        <v>127</v>
      </c>
      <c r="B30" t="s">
        <v>116</v>
      </c>
      <c r="C30" s="27" t="s">
        <v>6</v>
      </c>
      <c r="D30" s="27"/>
      <c r="E30" s="27"/>
      <c r="F30" s="27"/>
      <c r="G30" s="27"/>
      <c r="H30" s="27"/>
    </row>
    <row r="31" spans="1:8">
      <c r="A31">
        <v>128</v>
      </c>
      <c r="B31" t="s">
        <v>115</v>
      </c>
      <c r="C31" s="27" t="s">
        <v>6</v>
      </c>
      <c r="D31" s="27"/>
      <c r="E31" s="27"/>
      <c r="F31" s="27"/>
      <c r="G31" s="27"/>
      <c r="H31" s="27"/>
    </row>
    <row r="32" spans="1:8">
      <c r="A32">
        <v>129</v>
      </c>
      <c r="B32" t="s">
        <v>114</v>
      </c>
      <c r="C32" s="27" t="s">
        <v>6</v>
      </c>
      <c r="D32" s="27"/>
      <c r="E32" s="27"/>
      <c r="F32" s="27"/>
      <c r="G32" s="27"/>
      <c r="H32" s="27"/>
    </row>
    <row r="33" spans="1:8">
      <c r="A33">
        <v>130</v>
      </c>
      <c r="B33" t="s">
        <v>113</v>
      </c>
      <c r="C33" s="27" t="s">
        <v>6</v>
      </c>
      <c r="D33" s="27"/>
      <c r="E33" s="27"/>
      <c r="F33" s="27"/>
      <c r="G33" s="27"/>
      <c r="H33" s="27"/>
    </row>
    <row r="34" spans="1:8">
      <c r="A34">
        <v>131</v>
      </c>
      <c r="B34" t="s">
        <v>112</v>
      </c>
      <c r="C34" s="27" t="s">
        <v>6</v>
      </c>
      <c r="D34" s="27"/>
      <c r="E34" s="27"/>
      <c r="F34" s="27"/>
      <c r="G34" s="27"/>
      <c r="H34" s="27"/>
    </row>
    <row r="35" spans="1:8">
      <c r="A35">
        <v>132</v>
      </c>
      <c r="B35" t="s">
        <v>111</v>
      </c>
      <c r="C35" s="27" t="s">
        <v>6</v>
      </c>
      <c r="D35" s="27"/>
      <c r="E35" s="27"/>
      <c r="F35" s="27"/>
      <c r="G35" s="27"/>
      <c r="H35" s="27"/>
    </row>
    <row r="36" spans="1:8">
      <c r="A36">
        <v>133</v>
      </c>
      <c r="B36" t="s">
        <v>110</v>
      </c>
      <c r="C36" s="27" t="s">
        <v>6</v>
      </c>
      <c r="D36" s="27"/>
      <c r="E36" s="27"/>
      <c r="F36" s="27"/>
      <c r="G36" s="27"/>
      <c r="H36" s="27"/>
    </row>
    <row r="37" spans="1:8">
      <c r="A37">
        <v>134</v>
      </c>
      <c r="B37" t="s">
        <v>109</v>
      </c>
      <c r="C37" s="27" t="s">
        <v>6</v>
      </c>
      <c r="D37" s="27"/>
      <c r="E37" s="27"/>
      <c r="F37" s="27"/>
      <c r="G37" s="27"/>
      <c r="H37" s="27"/>
    </row>
    <row r="38" spans="1:8">
      <c r="A38">
        <v>135</v>
      </c>
      <c r="B38" t="s">
        <v>108</v>
      </c>
      <c r="C38" s="27" t="s">
        <v>6</v>
      </c>
      <c r="D38" s="27"/>
      <c r="E38" s="27"/>
      <c r="F38" s="27"/>
      <c r="G38" s="27"/>
      <c r="H38" s="27"/>
    </row>
    <row r="39" spans="1:8">
      <c r="A39">
        <v>136</v>
      </c>
      <c r="B39" t="s">
        <v>107</v>
      </c>
      <c r="C39" s="27" t="s">
        <v>6</v>
      </c>
      <c r="D39" s="27"/>
      <c r="E39" s="27"/>
      <c r="F39" s="27"/>
      <c r="G39" s="27"/>
      <c r="H39" s="27"/>
    </row>
    <row r="40" spans="1:8">
      <c r="A40">
        <v>137</v>
      </c>
      <c r="B40" t="s">
        <v>106</v>
      </c>
      <c r="C40" s="27" t="s">
        <v>6</v>
      </c>
      <c r="D40" s="27"/>
      <c r="E40" s="27"/>
      <c r="F40" s="27"/>
      <c r="G40" s="27"/>
      <c r="H40" s="27"/>
    </row>
    <row r="41" spans="1:8">
      <c r="A41">
        <v>138</v>
      </c>
      <c r="B41" t="s">
        <v>105</v>
      </c>
      <c r="C41" s="27" t="s">
        <v>10</v>
      </c>
      <c r="D41" s="27"/>
      <c r="E41" s="27"/>
      <c r="F41" s="27"/>
      <c r="G41" s="27"/>
      <c r="H41" s="27"/>
    </row>
    <row r="42" spans="1:8">
      <c r="A42">
        <v>139</v>
      </c>
      <c r="B42" t="s">
        <v>104</v>
      </c>
      <c r="C42" s="27" t="s">
        <v>10</v>
      </c>
      <c r="D42" s="27"/>
      <c r="E42" s="27"/>
      <c r="F42" s="27"/>
      <c r="G42" s="27"/>
      <c r="H42" s="27"/>
    </row>
    <row r="43" spans="1:8">
      <c r="A43">
        <v>140</v>
      </c>
      <c r="B43" t="s">
        <v>103</v>
      </c>
      <c r="C43" s="27" t="s">
        <v>10</v>
      </c>
      <c r="D43" s="27"/>
      <c r="E43" s="27"/>
      <c r="F43" s="27"/>
      <c r="G43" s="27"/>
      <c r="H43" s="27"/>
    </row>
    <row r="44" spans="1:8">
      <c r="A44">
        <v>141</v>
      </c>
      <c r="B44" t="s">
        <v>102</v>
      </c>
      <c r="C44" s="27" t="s">
        <v>10</v>
      </c>
      <c r="D44" s="27"/>
      <c r="E44" s="27"/>
      <c r="F44" s="27"/>
      <c r="G44" s="27"/>
      <c r="H44" s="27"/>
    </row>
    <row r="45" spans="1:8">
      <c r="A45">
        <v>142</v>
      </c>
      <c r="B45" t="s">
        <v>101</v>
      </c>
      <c r="C45" s="27" t="s">
        <v>10</v>
      </c>
      <c r="D45" s="27"/>
      <c r="E45" s="27"/>
      <c r="F45" s="27"/>
      <c r="G45" s="27"/>
      <c r="H45" s="27"/>
    </row>
    <row r="46" spans="1:8">
      <c r="A46">
        <v>143</v>
      </c>
      <c r="B46" t="s">
        <v>100</v>
      </c>
      <c r="C46" s="27" t="s">
        <v>10</v>
      </c>
      <c r="D46" s="27"/>
      <c r="E46" s="27"/>
      <c r="F46" s="27"/>
      <c r="G46" s="27"/>
      <c r="H46" s="27"/>
    </row>
    <row r="47" spans="1:8">
      <c r="A47">
        <v>144</v>
      </c>
      <c r="B47" t="s">
        <v>99</v>
      </c>
      <c r="C47" s="27" t="s">
        <v>10</v>
      </c>
      <c r="D47" s="27"/>
      <c r="E47" s="27"/>
      <c r="F47" s="27"/>
      <c r="G47" s="27"/>
      <c r="H47" s="27"/>
    </row>
    <row r="48" spans="1:8">
      <c r="A48">
        <v>145</v>
      </c>
      <c r="B48" t="s">
        <v>98</v>
      </c>
      <c r="C48" s="27" t="s">
        <v>10</v>
      </c>
      <c r="D48" s="27"/>
      <c r="E48" s="27"/>
      <c r="F48" s="27"/>
      <c r="G48" s="27"/>
      <c r="H48" s="27"/>
    </row>
    <row r="49" spans="1:8">
      <c r="A49">
        <v>146</v>
      </c>
      <c r="B49" t="s">
        <v>97</v>
      </c>
      <c r="C49" s="27" t="s">
        <v>10</v>
      </c>
      <c r="D49" s="27"/>
      <c r="E49" s="27"/>
      <c r="F49" s="27"/>
      <c r="G49" s="27"/>
      <c r="H49" s="27"/>
    </row>
    <row r="50" spans="1:8">
      <c r="A50">
        <v>147</v>
      </c>
      <c r="B50" t="s">
        <v>96</v>
      </c>
      <c r="C50" s="27" t="s">
        <v>10</v>
      </c>
      <c r="D50" s="27"/>
      <c r="E50" s="27"/>
      <c r="F50" s="27"/>
      <c r="G50" s="27"/>
      <c r="H50" s="27"/>
    </row>
    <row r="51" spans="1:8">
      <c r="A51">
        <v>148</v>
      </c>
      <c r="B51" t="s">
        <v>95</v>
      </c>
      <c r="C51" s="27" t="s">
        <v>10</v>
      </c>
      <c r="D51" s="27"/>
      <c r="E51" s="27"/>
      <c r="F51" s="27"/>
      <c r="G51" s="27"/>
      <c r="H51" s="27"/>
    </row>
    <row r="52" spans="1:8">
      <c r="A52">
        <v>149</v>
      </c>
      <c r="B52" t="s">
        <v>94</v>
      </c>
      <c r="C52" s="27" t="s">
        <v>8</v>
      </c>
      <c r="D52" s="27"/>
      <c r="E52" s="27"/>
      <c r="F52" s="27"/>
      <c r="G52" s="27"/>
      <c r="H52" s="27"/>
    </row>
    <row r="53" spans="1:8">
      <c r="A53">
        <v>150</v>
      </c>
      <c r="B53" t="s">
        <v>93</v>
      </c>
      <c r="C53" s="27" t="s">
        <v>8</v>
      </c>
      <c r="D53" s="27"/>
      <c r="E53" s="27"/>
      <c r="F53" s="27"/>
      <c r="G53" s="27"/>
      <c r="H53" s="27"/>
    </row>
    <row r="54" spans="1:8">
      <c r="A54">
        <v>151</v>
      </c>
      <c r="B54" t="s">
        <v>92</v>
      </c>
      <c r="C54" s="27" t="s">
        <v>5</v>
      </c>
      <c r="D54" s="27"/>
      <c r="E54" s="27"/>
      <c r="F54" s="27"/>
      <c r="G54" s="27"/>
      <c r="H54" s="27"/>
    </row>
    <row r="55" spans="1:8">
      <c r="A55">
        <v>152</v>
      </c>
      <c r="B55" t="s">
        <v>91</v>
      </c>
      <c r="C55" s="27" t="s">
        <v>5</v>
      </c>
      <c r="D55" s="27"/>
      <c r="E55" s="27"/>
      <c r="F55" s="27"/>
      <c r="G55" s="27"/>
      <c r="H55" s="27"/>
    </row>
    <row r="56" spans="1:8">
      <c r="A56">
        <v>153</v>
      </c>
      <c r="B56" t="s">
        <v>90</v>
      </c>
      <c r="C56" s="27" t="s">
        <v>5</v>
      </c>
      <c r="D56" s="27"/>
      <c r="E56" s="27"/>
      <c r="F56" s="27"/>
      <c r="G56" s="27"/>
      <c r="H56" s="27"/>
    </row>
    <row r="57" spans="1:8">
      <c r="A57">
        <v>154</v>
      </c>
      <c r="B57" t="s">
        <v>89</v>
      </c>
      <c r="C57" s="27" t="s">
        <v>5</v>
      </c>
      <c r="D57" s="27"/>
      <c r="E57" s="27"/>
      <c r="F57" s="27"/>
      <c r="G57" s="27"/>
      <c r="H57" s="27"/>
    </row>
    <row r="58" spans="1:8">
      <c r="A58">
        <v>155</v>
      </c>
      <c r="B58" t="s">
        <v>88</v>
      </c>
      <c r="C58" s="27" t="s">
        <v>5</v>
      </c>
      <c r="D58" s="27"/>
      <c r="E58" s="27"/>
      <c r="F58" s="27"/>
      <c r="G58" s="27"/>
      <c r="H58" s="27"/>
    </row>
    <row r="59" spans="1:8">
      <c r="A59">
        <v>156</v>
      </c>
      <c r="B59" t="s">
        <v>87</v>
      </c>
      <c r="C59" s="27" t="s">
        <v>5</v>
      </c>
      <c r="D59" s="27"/>
      <c r="E59" s="27"/>
      <c r="F59" s="27"/>
      <c r="G59" s="27"/>
      <c r="H59" s="27"/>
    </row>
    <row r="60" spans="1:8">
      <c r="A60">
        <v>157</v>
      </c>
      <c r="B60" t="s">
        <v>86</v>
      </c>
      <c r="C60" s="27" t="s">
        <v>5</v>
      </c>
      <c r="D60" s="27"/>
      <c r="E60" s="27"/>
      <c r="F60" s="27"/>
      <c r="G60" s="27"/>
      <c r="H60" s="27"/>
    </row>
    <row r="61" spans="1:8">
      <c r="A61">
        <v>158</v>
      </c>
      <c r="B61" t="s">
        <v>85</v>
      </c>
      <c r="C61" s="27" t="s">
        <v>5</v>
      </c>
      <c r="D61" s="27"/>
      <c r="E61" s="27"/>
      <c r="F61" s="27"/>
      <c r="G61" s="27"/>
      <c r="H61" s="27"/>
    </row>
    <row r="62" spans="1:8">
      <c r="A62">
        <v>159</v>
      </c>
      <c r="B62" t="s">
        <v>84</v>
      </c>
      <c r="C62" s="27" t="s">
        <v>5</v>
      </c>
      <c r="D62" s="27"/>
      <c r="E62" s="27"/>
      <c r="F62" s="27"/>
      <c r="G62" s="27"/>
      <c r="H62" s="27"/>
    </row>
    <row r="63" spans="1:8">
      <c r="A63">
        <v>160</v>
      </c>
      <c r="B63" t="s">
        <v>83</v>
      </c>
      <c r="C63" s="27" t="s">
        <v>5</v>
      </c>
      <c r="D63" s="27"/>
      <c r="E63" s="27"/>
      <c r="F63" s="27"/>
      <c r="G63" s="27"/>
      <c r="H63" s="27"/>
    </row>
    <row r="64" spans="1:8">
      <c r="A64">
        <v>161</v>
      </c>
      <c r="B64" t="s">
        <v>82</v>
      </c>
      <c r="C64" s="27" t="s">
        <v>8</v>
      </c>
      <c r="D64" s="27"/>
      <c r="E64" s="27"/>
      <c r="F64" s="27"/>
      <c r="G64" s="27"/>
      <c r="H64" s="27"/>
    </row>
    <row r="65" spans="1:8">
      <c r="A65">
        <v>162</v>
      </c>
      <c r="B65" t="s">
        <v>81</v>
      </c>
      <c r="C65" s="27" t="s">
        <v>9</v>
      </c>
      <c r="D65" s="27"/>
      <c r="E65" s="27"/>
      <c r="F65" s="27"/>
      <c r="G65" s="27"/>
      <c r="H65" s="27"/>
    </row>
    <row r="66" spans="1:8">
      <c r="A66">
        <v>163</v>
      </c>
      <c r="B66" t="s">
        <v>80</v>
      </c>
      <c r="C66" s="27" t="s">
        <v>9</v>
      </c>
      <c r="D66" s="27"/>
      <c r="E66" s="27"/>
      <c r="F66" s="27"/>
      <c r="G66" s="27"/>
      <c r="H66" s="27"/>
    </row>
    <row r="67" spans="1:8">
      <c r="A67">
        <v>164</v>
      </c>
      <c r="B67" t="s">
        <v>79</v>
      </c>
      <c r="C67" s="27" t="s">
        <v>10</v>
      </c>
      <c r="D67" s="27"/>
      <c r="E67" s="27"/>
      <c r="F67" s="27"/>
      <c r="G67" s="27"/>
      <c r="H67" s="27"/>
    </row>
    <row r="68" spans="1:8">
      <c r="A68">
        <v>165</v>
      </c>
      <c r="B68" t="s">
        <v>78</v>
      </c>
      <c r="C68" s="27" t="s">
        <v>10</v>
      </c>
      <c r="D68" s="27"/>
      <c r="E68" s="27"/>
      <c r="F68" s="27"/>
      <c r="G68" s="27"/>
      <c r="H68" s="27"/>
    </row>
    <row r="69" spans="1:8">
      <c r="A69">
        <v>166</v>
      </c>
      <c r="B69" t="s">
        <v>77</v>
      </c>
      <c r="C69" s="27" t="s">
        <v>10</v>
      </c>
      <c r="D69" s="27"/>
      <c r="E69" s="27"/>
      <c r="F69" s="27"/>
      <c r="G69" s="27"/>
      <c r="H69" s="27"/>
    </row>
    <row r="70" spans="1:8">
      <c r="A70">
        <v>167</v>
      </c>
      <c r="B70" t="s">
        <v>76</v>
      </c>
      <c r="C70" s="27" t="s">
        <v>10</v>
      </c>
      <c r="D70" s="27"/>
      <c r="E70" s="27"/>
      <c r="F70" s="27"/>
      <c r="G70" s="27"/>
      <c r="H70" s="27"/>
    </row>
    <row r="71" spans="1:8">
      <c r="A71">
        <v>168</v>
      </c>
      <c r="B71" t="s">
        <v>75</v>
      </c>
      <c r="C71" s="27" t="s">
        <v>5</v>
      </c>
      <c r="D71" s="27"/>
      <c r="E71" s="27"/>
      <c r="F71" s="27"/>
      <c r="G71" s="27"/>
      <c r="H71" s="27"/>
    </row>
    <row r="72" spans="1:8">
      <c r="A72">
        <v>169</v>
      </c>
      <c r="B72" t="s">
        <v>74</v>
      </c>
      <c r="C72" s="27" t="s">
        <v>10</v>
      </c>
      <c r="D72" s="27"/>
      <c r="E72" s="27"/>
      <c r="F72" s="27"/>
      <c r="G72" s="27"/>
      <c r="H72" s="27"/>
    </row>
    <row r="73" spans="1:8">
      <c r="A73">
        <v>170</v>
      </c>
      <c r="B73" t="s">
        <v>73</v>
      </c>
      <c r="C73" s="27" t="s">
        <v>10</v>
      </c>
      <c r="D73" s="27"/>
      <c r="E73" s="27"/>
      <c r="F73" s="27"/>
      <c r="G73" s="27"/>
      <c r="H73" s="27"/>
    </row>
    <row r="74" spans="1:8">
      <c r="A74">
        <v>171</v>
      </c>
      <c r="B74" t="s">
        <v>29</v>
      </c>
      <c r="C74" s="27" t="s">
        <v>10</v>
      </c>
      <c r="D74" s="27"/>
      <c r="E74" s="27"/>
      <c r="F74" s="27"/>
      <c r="G74" s="27"/>
      <c r="H74" s="27"/>
    </row>
    <row r="75" spans="1:8">
      <c r="A75">
        <v>172</v>
      </c>
      <c r="B75" t="s">
        <v>72</v>
      </c>
      <c r="C75" s="27" t="s">
        <v>10</v>
      </c>
      <c r="D75" s="27"/>
      <c r="E75" s="27"/>
      <c r="F75" s="27"/>
      <c r="G75" s="27"/>
      <c r="H75" s="27"/>
    </row>
    <row r="76" spans="1:8">
      <c r="A76">
        <v>173</v>
      </c>
      <c r="B76" s="3" t="s">
        <v>71</v>
      </c>
      <c r="C76" s="3"/>
      <c r="D76" s="27"/>
      <c r="E76" s="27"/>
      <c r="F76" s="27"/>
      <c r="G76" s="27"/>
      <c r="H76" s="27"/>
    </row>
    <row r="77" spans="1:8">
      <c r="B77" t="s">
        <v>70</v>
      </c>
      <c r="D77" s="27"/>
      <c r="E77" s="27"/>
      <c r="F77" s="27"/>
      <c r="G77" s="27"/>
      <c r="H77" s="27"/>
    </row>
    <row r="78" spans="1:8">
      <c r="A78">
        <v>201</v>
      </c>
      <c r="B78" t="s">
        <v>69</v>
      </c>
      <c r="C78" s="27" t="s">
        <v>27</v>
      </c>
      <c r="D78" s="27"/>
      <c r="E78" s="27"/>
      <c r="F78" s="27"/>
      <c r="G78" s="27"/>
      <c r="H78" s="27"/>
    </row>
    <row r="79" spans="1:8">
      <c r="A79">
        <v>203</v>
      </c>
      <c r="B79" t="s">
        <v>68</v>
      </c>
      <c r="C79" s="27" t="s">
        <v>27</v>
      </c>
      <c r="D79" s="27"/>
      <c r="E79" s="27"/>
      <c r="F79" s="27"/>
      <c r="G79" s="27"/>
      <c r="H79" s="27"/>
    </row>
    <row r="80" spans="1:8">
      <c r="A80">
        <v>204</v>
      </c>
      <c r="B80" t="s">
        <v>67</v>
      </c>
      <c r="C80" s="27" t="s">
        <v>27</v>
      </c>
      <c r="D80" s="27"/>
      <c r="E80" s="27"/>
      <c r="F80" s="27"/>
      <c r="G80" s="27"/>
      <c r="H80" s="27"/>
    </row>
    <row r="81" spans="1:8">
      <c r="A81">
        <v>205</v>
      </c>
      <c r="B81" t="s">
        <v>66</v>
      </c>
      <c r="C81" s="27" t="s">
        <v>27</v>
      </c>
      <c r="D81" s="27"/>
      <c r="E81" s="27"/>
      <c r="F81" s="27"/>
      <c r="G81" s="27"/>
      <c r="H81" s="27"/>
    </row>
    <row r="82" spans="1:8">
      <c r="A82">
        <v>206</v>
      </c>
      <c r="B82" t="s">
        <v>65</v>
      </c>
      <c r="C82" s="27" t="s">
        <v>27</v>
      </c>
      <c r="D82" s="27"/>
      <c r="E82" s="27"/>
      <c r="F82" s="27"/>
      <c r="G82" s="27"/>
      <c r="H82" s="27"/>
    </row>
    <row r="83" spans="1:8">
      <c r="A83">
        <v>207</v>
      </c>
      <c r="B83" t="s">
        <v>64</v>
      </c>
      <c r="C83" s="27" t="s">
        <v>27</v>
      </c>
      <c r="D83" s="27"/>
      <c r="E83" s="27"/>
      <c r="F83" s="27"/>
      <c r="G83" s="27"/>
      <c r="H83" s="27"/>
    </row>
    <row r="84" spans="1:8">
      <c r="A84">
        <v>208</v>
      </c>
      <c r="B84" t="s">
        <v>63</v>
      </c>
      <c r="C84" s="27" t="s">
        <v>27</v>
      </c>
      <c r="D84" s="27"/>
      <c r="E84" s="27"/>
      <c r="F84" s="27"/>
      <c r="G84" s="27"/>
      <c r="H84" s="27"/>
    </row>
    <row r="85" spans="1:8">
      <c r="A85">
        <v>209</v>
      </c>
      <c r="B85" t="s">
        <v>62</v>
      </c>
      <c r="C85" s="27" t="s">
        <v>27</v>
      </c>
      <c r="D85" s="27"/>
      <c r="E85" s="27"/>
      <c r="F85" s="27"/>
      <c r="G85" s="27"/>
      <c r="H85" s="27"/>
    </row>
    <row r="86" spans="1:8">
      <c r="A86">
        <v>210</v>
      </c>
      <c r="B86" t="s">
        <v>61</v>
      </c>
      <c r="C86" s="27" t="s">
        <v>27</v>
      </c>
      <c r="D86" s="27"/>
      <c r="E86" s="27"/>
      <c r="F86" s="27"/>
      <c r="G86" s="27"/>
      <c r="H86" s="27"/>
    </row>
    <row r="87" spans="1:8">
      <c r="A87">
        <v>202</v>
      </c>
      <c r="B87" t="s">
        <v>60</v>
      </c>
      <c r="C87" s="27" t="s">
        <v>27</v>
      </c>
      <c r="D87" s="27"/>
      <c r="E87" s="27"/>
      <c r="F87" s="27"/>
      <c r="G87" s="27"/>
      <c r="H87" s="27"/>
    </row>
    <row r="88" spans="1:8">
      <c r="A88">
        <v>211</v>
      </c>
      <c r="B88" t="s">
        <v>59</v>
      </c>
      <c r="C88" s="27" t="s">
        <v>12</v>
      </c>
      <c r="D88" s="27"/>
      <c r="E88" s="27"/>
      <c r="F88" s="27"/>
      <c r="G88" s="27"/>
      <c r="H88" s="27"/>
    </row>
    <row r="89" spans="1:8">
      <c r="A89">
        <v>212</v>
      </c>
      <c r="B89" t="s">
        <v>58</v>
      </c>
      <c r="C89" s="27" t="s">
        <v>12</v>
      </c>
      <c r="D89" s="27"/>
      <c r="E89" s="27"/>
      <c r="F89" s="27"/>
      <c r="G89" s="27"/>
      <c r="H89" s="27"/>
    </row>
    <row r="90" spans="1:8">
      <c r="A90">
        <v>213</v>
      </c>
      <c r="B90" t="s">
        <v>57</v>
      </c>
      <c r="C90" s="27" t="s">
        <v>12</v>
      </c>
      <c r="D90" s="27"/>
      <c r="E90" s="27"/>
      <c r="F90" s="27"/>
      <c r="G90" s="27"/>
      <c r="H90" s="27"/>
    </row>
    <row r="91" spans="1:8">
      <c r="A91">
        <v>214</v>
      </c>
      <c r="B91" t="s">
        <v>56</v>
      </c>
      <c r="C91" s="27" t="s">
        <v>12</v>
      </c>
      <c r="D91" s="27"/>
      <c r="E91" s="27"/>
      <c r="F91" s="27"/>
      <c r="G91" s="27"/>
      <c r="H91" s="27"/>
    </row>
    <row r="92" spans="1:8">
      <c r="A92">
        <v>215</v>
      </c>
      <c r="B92" t="s">
        <v>55</v>
      </c>
      <c r="C92" s="27" t="s">
        <v>12</v>
      </c>
      <c r="D92" s="27"/>
      <c r="E92" s="27"/>
      <c r="F92" s="27"/>
      <c r="G92" s="27"/>
      <c r="H92" s="27"/>
    </row>
    <row r="93" spans="1:8">
      <c r="A93">
        <v>216</v>
      </c>
      <c r="B93" t="s">
        <v>54</v>
      </c>
      <c r="C93" s="27" t="s">
        <v>13</v>
      </c>
      <c r="D93" s="27"/>
      <c r="E93" s="27"/>
      <c r="F93" s="27"/>
      <c r="G93" s="27"/>
      <c r="H93" s="27"/>
    </row>
    <row r="94" spans="1:8">
      <c r="A94">
        <v>217</v>
      </c>
      <c r="B94" t="s">
        <v>13</v>
      </c>
      <c r="C94" s="27" t="s">
        <v>13</v>
      </c>
      <c r="D94" s="27"/>
      <c r="E94" s="27"/>
      <c r="F94" s="27"/>
      <c r="G94" s="27"/>
      <c r="H94" s="27"/>
    </row>
    <row r="95" spans="1:8">
      <c r="A95">
        <v>218</v>
      </c>
      <c r="B95" t="s">
        <v>192</v>
      </c>
      <c r="C95" s="27" t="s">
        <v>20</v>
      </c>
      <c r="D95" s="27"/>
      <c r="E95" s="27"/>
      <c r="F95" s="27"/>
      <c r="G95" s="27"/>
      <c r="H95" s="27"/>
    </row>
    <row r="96" spans="1:8">
      <c r="A96">
        <v>219</v>
      </c>
      <c r="B96" t="s">
        <v>14</v>
      </c>
      <c r="C96" s="27" t="s">
        <v>16</v>
      </c>
      <c r="D96" s="27"/>
      <c r="E96" s="27"/>
      <c r="F96" s="27"/>
      <c r="G96" s="27"/>
      <c r="H96" s="27"/>
    </row>
    <row r="97" spans="1:8">
      <c r="A97">
        <v>220</v>
      </c>
      <c r="B97" t="s">
        <v>53</v>
      </c>
      <c r="C97" s="27" t="s">
        <v>20</v>
      </c>
      <c r="D97" s="27"/>
      <c r="E97" s="27"/>
      <c r="F97" s="27"/>
      <c r="G97" s="27"/>
      <c r="H97" s="27"/>
    </row>
    <row r="98" spans="1:8">
      <c r="A98">
        <v>221</v>
      </c>
      <c r="B98" t="s">
        <v>50</v>
      </c>
      <c r="C98" s="27" t="s">
        <v>20</v>
      </c>
      <c r="D98" s="27"/>
      <c r="E98" s="27"/>
      <c r="F98" s="27"/>
      <c r="G98" s="27"/>
      <c r="H98" s="27"/>
    </row>
    <row r="99" spans="1:8">
      <c r="A99">
        <v>222</v>
      </c>
      <c r="B99" t="s">
        <v>52</v>
      </c>
      <c r="C99" s="27" t="s">
        <v>20</v>
      </c>
      <c r="D99" s="27"/>
      <c r="E99" s="27"/>
      <c r="F99" s="27"/>
      <c r="G99" s="27"/>
      <c r="H99" s="27"/>
    </row>
    <row r="100" spans="1:8">
      <c r="A100">
        <v>223</v>
      </c>
      <c r="B100" t="s">
        <v>51</v>
      </c>
      <c r="C100" s="27" t="s">
        <v>20</v>
      </c>
      <c r="D100" s="27"/>
      <c r="E100" s="27"/>
      <c r="F100" s="27"/>
      <c r="G100" s="27"/>
      <c r="H100" s="27"/>
    </row>
    <row r="101" spans="1:8">
      <c r="A101">
        <v>224</v>
      </c>
      <c r="B101" t="s">
        <v>15</v>
      </c>
      <c r="C101" s="27" t="s">
        <v>20</v>
      </c>
      <c r="D101" s="27"/>
      <c r="E101" s="27"/>
      <c r="F101" s="27"/>
      <c r="G101" s="27"/>
      <c r="H101" s="27"/>
    </row>
    <row r="102" spans="1:8">
      <c r="A102">
        <v>225</v>
      </c>
      <c r="B102" t="s">
        <v>50</v>
      </c>
      <c r="C102" s="27" t="s">
        <v>20</v>
      </c>
      <c r="D102" s="27"/>
      <c r="E102" s="27"/>
      <c r="F102" s="27"/>
      <c r="G102" s="27"/>
      <c r="H102" s="27"/>
    </row>
    <row r="103" spans="1:8">
      <c r="A103">
        <v>226</v>
      </c>
      <c r="B103" t="s">
        <v>20</v>
      </c>
      <c r="C103" s="27" t="s">
        <v>20</v>
      </c>
      <c r="D103" s="27"/>
      <c r="E103" s="27"/>
      <c r="F103" s="27"/>
      <c r="G103" s="27"/>
      <c r="H103" s="27"/>
    </row>
    <row r="104" spans="1:8">
      <c r="A104">
        <v>227</v>
      </c>
      <c r="B104" t="s">
        <v>49</v>
      </c>
      <c r="C104" s="27" t="s">
        <v>17</v>
      </c>
      <c r="D104" s="27"/>
      <c r="E104" s="27"/>
      <c r="F104" s="27"/>
      <c r="G104" s="27"/>
      <c r="H104" s="27"/>
    </row>
    <row r="105" spans="1:8">
      <c r="A105">
        <v>228</v>
      </c>
      <c r="B105" t="s">
        <v>48</v>
      </c>
      <c r="C105" s="27" t="s">
        <v>17</v>
      </c>
      <c r="D105" s="27"/>
      <c r="E105" s="27"/>
      <c r="F105" s="27"/>
      <c r="G105" s="27"/>
      <c r="H105" s="27"/>
    </row>
    <row r="106" spans="1:8">
      <c r="A106">
        <v>229</v>
      </c>
      <c r="B106" t="s">
        <v>47</v>
      </c>
      <c r="C106" s="27" t="s">
        <v>17</v>
      </c>
      <c r="D106" s="27"/>
      <c r="E106" s="27"/>
      <c r="F106" s="27"/>
      <c r="G106" s="27"/>
      <c r="H106" s="27"/>
    </row>
    <row r="107" spans="1:8">
      <c r="A107">
        <v>230</v>
      </c>
      <c r="B107" t="s">
        <v>46</v>
      </c>
      <c r="C107" s="27" t="s">
        <v>17</v>
      </c>
      <c r="D107" s="27"/>
      <c r="E107" s="27"/>
      <c r="F107" s="27"/>
      <c r="G107" s="27"/>
      <c r="H107" s="27"/>
    </row>
    <row r="108" spans="1:8">
      <c r="A108">
        <v>231</v>
      </c>
      <c r="B108" t="s">
        <v>45</v>
      </c>
      <c r="C108" s="27" t="s">
        <v>17</v>
      </c>
      <c r="D108" s="27"/>
      <c r="E108" s="27"/>
      <c r="F108" s="27"/>
      <c r="G108" s="27"/>
      <c r="H108" s="27"/>
    </row>
    <row r="109" spans="1:8">
      <c r="A109">
        <v>232</v>
      </c>
      <c r="B109" t="s">
        <v>44</v>
      </c>
      <c r="C109" s="27" t="s">
        <v>17</v>
      </c>
      <c r="D109" s="27"/>
      <c r="E109" s="27"/>
      <c r="F109" s="27"/>
      <c r="G109" s="27"/>
      <c r="H109" s="27"/>
    </row>
    <row r="110" spans="1:8">
      <c r="A110">
        <v>233</v>
      </c>
      <c r="B110" t="s">
        <v>43</v>
      </c>
      <c r="C110" s="27" t="s">
        <v>17</v>
      </c>
      <c r="D110" s="27"/>
      <c r="E110" s="27"/>
      <c r="F110" s="27"/>
      <c r="G110" s="27"/>
      <c r="H110" s="27"/>
    </row>
    <row r="111" spans="1:8">
      <c r="A111">
        <v>234</v>
      </c>
      <c r="B111" t="s">
        <v>42</v>
      </c>
      <c r="C111" s="27" t="s">
        <v>17</v>
      </c>
      <c r="D111" s="27"/>
      <c r="E111" s="27"/>
      <c r="F111" s="27"/>
      <c r="G111" s="27"/>
      <c r="H111" s="27"/>
    </row>
    <row r="112" spans="1:8">
      <c r="A112">
        <v>235</v>
      </c>
      <c r="B112" t="s">
        <v>41</v>
      </c>
      <c r="C112" s="27" t="s">
        <v>17</v>
      </c>
      <c r="D112" s="27"/>
      <c r="E112" s="27"/>
      <c r="F112" s="27"/>
      <c r="G112" s="27"/>
      <c r="H112" s="27"/>
    </row>
    <row r="113" spans="1:8">
      <c r="A113">
        <v>236</v>
      </c>
      <c r="B113" t="s">
        <v>40</v>
      </c>
      <c r="C113" s="27" t="s">
        <v>17</v>
      </c>
      <c r="D113" s="27"/>
      <c r="E113" s="27"/>
      <c r="F113" s="27"/>
      <c r="G113" s="27"/>
      <c r="H113" s="27"/>
    </row>
    <row r="114" spans="1:8">
      <c r="A114">
        <v>237</v>
      </c>
      <c r="B114" t="s">
        <v>39</v>
      </c>
      <c r="C114" s="27" t="s">
        <v>17</v>
      </c>
      <c r="D114" s="27"/>
      <c r="E114" s="27"/>
      <c r="F114" s="27"/>
      <c r="G114" s="27"/>
      <c r="H114" s="27"/>
    </row>
    <row r="115" spans="1:8">
      <c r="A115">
        <v>238</v>
      </c>
      <c r="B115" t="s">
        <v>38</v>
      </c>
      <c r="C115" s="27" t="s">
        <v>18</v>
      </c>
      <c r="D115" s="27"/>
      <c r="E115" s="27"/>
      <c r="F115" s="27"/>
      <c r="G115" s="27"/>
      <c r="H115" s="27"/>
    </row>
    <row r="116" spans="1:8">
      <c r="A116">
        <v>239</v>
      </c>
      <c r="B116" t="s">
        <v>37</v>
      </c>
      <c r="C116" s="27" t="s">
        <v>18</v>
      </c>
      <c r="D116" s="27"/>
      <c r="E116" s="27"/>
      <c r="F116" s="27"/>
      <c r="G116" s="27"/>
      <c r="H116" s="27"/>
    </row>
    <row r="117" spans="1:8">
      <c r="A117">
        <v>240</v>
      </c>
      <c r="B117" t="s">
        <v>36</v>
      </c>
      <c r="C117" s="27" t="s">
        <v>18</v>
      </c>
      <c r="D117" s="27"/>
      <c r="E117" s="27"/>
      <c r="F117" s="27"/>
      <c r="G117" s="27"/>
      <c r="H117" s="27"/>
    </row>
    <row r="118" spans="1:8">
      <c r="A118">
        <v>241</v>
      </c>
      <c r="B118" t="s">
        <v>35</v>
      </c>
      <c r="C118" s="27" t="s">
        <v>18</v>
      </c>
      <c r="D118" s="27"/>
      <c r="E118" s="27"/>
      <c r="F118" s="27"/>
      <c r="G118" s="27"/>
      <c r="H118" s="27"/>
    </row>
    <row r="119" spans="1:8">
      <c r="A119">
        <v>242</v>
      </c>
      <c r="B119" t="s">
        <v>19</v>
      </c>
      <c r="C119" s="27" t="s">
        <v>32</v>
      </c>
      <c r="D119" s="27"/>
      <c r="E119" s="27"/>
      <c r="F119" s="27"/>
      <c r="G119" s="27"/>
      <c r="H119" s="27"/>
    </row>
    <row r="120" spans="1:8">
      <c r="A120">
        <v>243</v>
      </c>
      <c r="B120" t="s">
        <v>34</v>
      </c>
      <c r="C120" s="27" t="s">
        <v>32</v>
      </c>
      <c r="D120" s="27"/>
      <c r="E120" s="27"/>
      <c r="F120" s="27"/>
      <c r="G120" s="27"/>
      <c r="H120" s="27"/>
    </row>
    <row r="121" spans="1:8">
      <c r="A121">
        <v>244</v>
      </c>
      <c r="B121" t="s">
        <v>33</v>
      </c>
      <c r="C121" s="27" t="s">
        <v>32</v>
      </c>
      <c r="D121" s="27"/>
      <c r="E121" s="27"/>
      <c r="F121" s="27"/>
      <c r="G121" s="27"/>
      <c r="H121" s="27"/>
    </row>
    <row r="122" spans="1:8">
      <c r="A122">
        <v>245</v>
      </c>
      <c r="B122" t="s">
        <v>31</v>
      </c>
      <c r="C122" s="27" t="s">
        <v>23</v>
      </c>
      <c r="D122" s="27"/>
      <c r="E122" s="27"/>
      <c r="F122" s="27"/>
      <c r="G122" s="27"/>
      <c r="H122" s="27"/>
    </row>
    <row r="123" spans="1:8">
      <c r="A123">
        <v>246</v>
      </c>
      <c r="B123" t="s">
        <v>21</v>
      </c>
      <c r="C123" s="27" t="s">
        <v>21</v>
      </c>
      <c r="D123" s="27"/>
      <c r="E123" s="27"/>
      <c r="F123" s="27"/>
      <c r="G123" s="27"/>
      <c r="H123" s="27"/>
    </row>
    <row r="124" spans="1:8">
      <c r="A124">
        <v>247</v>
      </c>
      <c r="B124" t="s">
        <v>22</v>
      </c>
      <c r="C124" s="27" t="s">
        <v>22</v>
      </c>
      <c r="D124" s="27"/>
      <c r="E124" s="27"/>
      <c r="F124" s="27"/>
      <c r="G124" s="27"/>
      <c r="H124" s="27"/>
    </row>
    <row r="125" spans="1:8">
      <c r="A125">
        <v>248</v>
      </c>
      <c r="B125" t="s">
        <v>30</v>
      </c>
      <c r="C125" s="27" t="s">
        <v>24</v>
      </c>
      <c r="D125" s="27"/>
      <c r="E125" s="27"/>
      <c r="F125" s="27"/>
      <c r="G125" s="27"/>
      <c r="H125" s="27"/>
    </row>
    <row r="126" spans="1:8">
      <c r="A126">
        <v>249</v>
      </c>
      <c r="B126" t="s">
        <v>29</v>
      </c>
      <c r="C126" s="27" t="s">
        <v>29</v>
      </c>
      <c r="D126" s="27"/>
      <c r="E126" s="27"/>
      <c r="F126" s="27"/>
      <c r="G126" s="27"/>
      <c r="H126" s="27"/>
    </row>
    <row r="127" spans="1:8">
      <c r="A127">
        <v>250</v>
      </c>
      <c r="B127" s="3" t="s">
        <v>28</v>
      </c>
      <c r="D127" s="27"/>
      <c r="E127" s="27"/>
      <c r="F127" s="27"/>
      <c r="G127" s="27"/>
      <c r="H127" s="27"/>
    </row>
    <row r="128" spans="1:8">
      <c r="D128" s="27"/>
      <c r="E128" s="27"/>
      <c r="F128" s="27"/>
      <c r="G128" s="27"/>
      <c r="H128" s="27"/>
    </row>
    <row r="129" spans="1:8">
      <c r="B129" s="11" t="s">
        <v>193</v>
      </c>
      <c r="D129" s="27"/>
      <c r="E129" s="27"/>
      <c r="F129" s="27"/>
      <c r="G129" s="27"/>
      <c r="H129" s="27"/>
    </row>
    <row r="130" spans="1:8">
      <c r="A130">
        <v>531</v>
      </c>
      <c r="B130" t="s">
        <v>220</v>
      </c>
      <c r="C130" t="s">
        <v>220</v>
      </c>
      <c r="D130" s="27"/>
      <c r="E130" s="27"/>
      <c r="F130" s="27"/>
      <c r="G130" s="27"/>
      <c r="H130" s="27"/>
    </row>
    <row r="131" spans="1:8">
      <c r="A131">
        <v>532</v>
      </c>
      <c r="B131" t="s">
        <v>221</v>
      </c>
      <c r="C131" t="s">
        <v>221</v>
      </c>
      <c r="D131" s="27"/>
      <c r="E131" s="27"/>
      <c r="F131" s="27"/>
      <c r="G131" s="27"/>
      <c r="H131" s="27"/>
    </row>
    <row r="132" spans="1:8">
      <c r="A132">
        <v>533</v>
      </c>
      <c r="B132" t="s">
        <v>222</v>
      </c>
      <c r="C132" t="s">
        <v>222</v>
      </c>
      <c r="D132" s="27"/>
      <c r="E132" s="27"/>
      <c r="F132" s="27"/>
      <c r="G132" s="27"/>
      <c r="H132" s="27"/>
    </row>
    <row r="133" spans="1:8">
      <c r="A133">
        <v>534</v>
      </c>
      <c r="B133" t="s">
        <v>223</v>
      </c>
      <c r="C133" t="s">
        <v>223</v>
      </c>
      <c r="D133" s="27"/>
      <c r="E133" s="27"/>
      <c r="F133" s="27"/>
      <c r="G133" s="27"/>
      <c r="H133" s="27"/>
    </row>
    <row r="134" spans="1:8">
      <c r="A134">
        <v>535</v>
      </c>
      <c r="B134" t="s">
        <v>235</v>
      </c>
      <c r="C134" t="s">
        <v>224</v>
      </c>
      <c r="D134" s="27"/>
      <c r="E134" s="27"/>
      <c r="F134" s="27"/>
      <c r="G134" s="27"/>
      <c r="H134" s="27"/>
    </row>
    <row r="135" spans="1:8">
      <c r="A135">
        <v>536</v>
      </c>
      <c r="B135" s="2" t="s">
        <v>194</v>
      </c>
      <c r="C135" s="2"/>
      <c r="D135" s="27"/>
      <c r="E135" s="27"/>
      <c r="F135" s="27"/>
      <c r="G135" s="27"/>
      <c r="H135" s="27"/>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Data Input</vt:lpstr>
      <vt:lpstr>Rev</vt:lpstr>
      <vt:lpstr>Exp</vt:lpstr>
      <vt:lpstr>Position</vt:lpstr>
      <vt:lpstr>Obligations</vt:lpstr>
      <vt:lpstr>F-65 Cross-walk</vt:lpstr>
      <vt:lpstr>Instructions!Citizens_Guide_Instructions</vt:lpstr>
      <vt:lpstr>'Data Input'!Print_Area</vt:lpstr>
      <vt:lpstr>Exp!Print_Area</vt:lpstr>
      <vt:lpstr>Obligations!Print_Area</vt:lpstr>
      <vt:lpstr>Position!Print_Area</vt:lpstr>
      <vt:lpstr>Rev!Print_Area</vt:lpstr>
      <vt:lpstr>'Data Input'!Print_Titles</vt:lpstr>
    </vt:vector>
  </TitlesOfParts>
  <Company>Plante &amp; Moran, PLLC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Joe.Heffernan</dc:creator>
  <cp:lastModifiedBy>Jayson Hoppe</cp:lastModifiedBy>
  <cp:lastPrinted>2015-11-11T16:20:12Z</cp:lastPrinted>
  <dcterms:created xsi:type="dcterms:W3CDTF">2011-01-04T15:16:36Z</dcterms:created>
  <dcterms:modified xsi:type="dcterms:W3CDTF">2015-11-25T14:40:33Z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